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240" tabRatio="947"/>
  </bookViews>
  <sheets>
    <sheet name="本様式使用方法" sheetId="110" r:id="rId1"/>
    <sheet name="体系図" sheetId="76" r:id="rId2"/>
    <sheet name="初期条件設定表" sheetId="77" r:id="rId3"/>
    <sheet name=" 入力用 従事者別直接人件費集計表（後期）" sheetId="12" r:id="rId4"/>
    <sheet name=" 提出用 従事者別直接人件費集計表（後期）" sheetId="128" r:id="rId5"/>
    <sheet name="2025年11月作業分（翌月払いのみ使用）" sheetId="85" r:id="rId6"/>
    <sheet name="2025年12月作業分" sheetId="114" r:id="rId7"/>
    <sheet name="2026年1月作業分" sheetId="115" r:id="rId8"/>
    <sheet name="2026年2月作業分" sheetId="116" r:id="rId9"/>
    <sheet name="2026年3月作業分" sheetId="117" r:id="rId10"/>
    <sheet name="2026年4月作業分" sheetId="119" r:id="rId11"/>
    <sheet name="2026年5月作業分" sheetId="120" r:id="rId12"/>
    <sheet name="2026年6月作業分" sheetId="121" r:id="rId13"/>
    <sheet name="2026年7月作業分" sheetId="122" r:id="rId14"/>
    <sheet name="2026年8月作業分" sheetId="123" r:id="rId15"/>
    <sheet name="2026年9月作業分" sheetId="124" r:id="rId16"/>
    <sheet name="2026年10月作業分" sheetId="125" r:id="rId17"/>
    <sheet name="2026年11月作業分（当月払いのみ使用）" sheetId="126" r:id="rId18"/>
  </sheets>
  <definedNames>
    <definedName name="_xlnm.Print_Area" localSheetId="4">' 提出用 従事者別直接人件費集計表（後期）'!$A$1:$L$21</definedName>
    <definedName name="_xlnm.Print_Area" localSheetId="3">' 入力用 従事者別直接人件費集計表（後期）'!$A$1:$L$30</definedName>
    <definedName name="_xlnm.Print_Area" localSheetId="5">'2025年11月作業分（翌月払いのみ使用）'!$A$1:$N$43</definedName>
    <definedName name="_xlnm.Print_Area" localSheetId="6">'2025年12月作業分'!$A$1:$N$43</definedName>
    <definedName name="_xlnm.Print_Area" localSheetId="16">'2026年10月作業分'!$A$1:$N$43</definedName>
    <definedName name="_xlnm.Print_Area" localSheetId="17">'2026年11月作業分（当月払いのみ使用）'!$A$1:$N$43</definedName>
    <definedName name="_xlnm.Print_Area" localSheetId="7">'2026年1月作業分'!$A$1:$N$43</definedName>
    <definedName name="_xlnm.Print_Area" localSheetId="8">'2026年2月作業分'!$A$1:$N$43</definedName>
    <definedName name="_xlnm.Print_Area" localSheetId="9">'2026年3月作業分'!$A$1:$N$43</definedName>
    <definedName name="_xlnm.Print_Area" localSheetId="10">'2026年4月作業分'!$A$1:$N$43</definedName>
    <definedName name="_xlnm.Print_Area" localSheetId="11">'2026年5月作業分'!$A$1:$N$43</definedName>
    <definedName name="_xlnm.Print_Area" localSheetId="12">'2026年6月作業分'!$A$1:$N$43</definedName>
    <definedName name="_xlnm.Print_Area" localSheetId="13">'2026年7月作業分'!$A$1:$N$43</definedName>
    <definedName name="_xlnm.Print_Area" localSheetId="14">'2026年8月作業分'!$A$1:$N$43</definedName>
    <definedName name="_xlnm.Print_Area" localSheetId="15">'2026年9月作業分'!$A$1:$N$43</definedName>
    <definedName name="_xlnm.Print_Area" localSheetId="1">体系図!$A$1:$D$40</definedName>
    <definedName name="_xlnm.Print_Titles" localSheetId="4">' 提出用 従事者別直接人件費集計表（後期）'!$4:$7</definedName>
    <definedName name="_xlnm.Print_Titles" localSheetId="3">' 入力用 従事者別直接人件費集計表（後期）'!$4:$7</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43" i="77" l="1"/>
  <c r="P42" i="77"/>
  <c r="J29" i="12" l="1"/>
  <c r="G8" i="128" l="1"/>
  <c r="G9" i="128"/>
  <c r="W8" i="12" l="1"/>
  <c r="W28" i="12"/>
  <c r="W27" i="12"/>
  <c r="W26" i="12"/>
  <c r="W25" i="12"/>
  <c r="W24" i="12"/>
  <c r="W23" i="12"/>
  <c r="W22" i="12"/>
  <c r="W21" i="12"/>
  <c r="W20" i="12"/>
  <c r="W19" i="12"/>
  <c r="W18" i="12"/>
  <c r="W17" i="12"/>
  <c r="W16" i="12"/>
  <c r="W15" i="12"/>
  <c r="W14" i="12"/>
  <c r="W13" i="12"/>
  <c r="W12" i="12"/>
  <c r="W11" i="12"/>
  <c r="W10" i="12"/>
  <c r="W9" i="12"/>
  <c r="G19" i="128"/>
  <c r="G18" i="128"/>
  <c r="G17" i="128"/>
  <c r="G16" i="128"/>
  <c r="G15" i="128"/>
  <c r="G14" i="128"/>
  <c r="G13" i="128"/>
  <c r="G12" i="128"/>
  <c r="G11" i="128"/>
  <c r="G10" i="128"/>
  <c r="F10" i="128"/>
  <c r="F11" i="128" s="1"/>
  <c r="F12" i="128" s="1"/>
  <c r="F13" i="128" s="1"/>
  <c r="F14" i="128" s="1"/>
  <c r="F15" i="128" s="1"/>
  <c r="F16" i="128" s="1"/>
  <c r="F17" i="128" s="1"/>
  <c r="F18" i="128" s="1"/>
  <c r="F19" i="128" s="1"/>
  <c r="AF32" i="126"/>
  <c r="AF11" i="126"/>
  <c r="AF32" i="125"/>
  <c r="AF11" i="125"/>
  <c r="AF32" i="124"/>
  <c r="AF11" i="124"/>
  <c r="AF32" i="123"/>
  <c r="AF11" i="123"/>
  <c r="AF32" i="122"/>
  <c r="AF11" i="122"/>
  <c r="AF32" i="121"/>
  <c r="AF11" i="121"/>
  <c r="AF32" i="120"/>
  <c r="AF11" i="120"/>
  <c r="AF32" i="119"/>
  <c r="AF11" i="119"/>
  <c r="AF32" i="117"/>
  <c r="AF11" i="117"/>
  <c r="AF32" i="116"/>
  <c r="AF11" i="116"/>
  <c r="AF32" i="115"/>
  <c r="AF11" i="115"/>
  <c r="AF32" i="114"/>
  <c r="AF11" i="114"/>
  <c r="AF32" i="85"/>
  <c r="AF11" i="85"/>
  <c r="H9" i="12" l="1"/>
  <c r="Y9" i="12" s="1"/>
  <c r="H26" i="12"/>
  <c r="Y26" i="12" s="1"/>
  <c r="H8" i="12"/>
  <c r="Y8" i="12" s="1"/>
  <c r="H10" i="12"/>
  <c r="Y10" i="12" s="1"/>
  <c r="H13" i="12"/>
  <c r="Y13" i="12" s="1"/>
  <c r="H15" i="12"/>
  <c r="Y15" i="12" s="1"/>
  <c r="H16" i="12"/>
  <c r="Y16" i="12" s="1"/>
  <c r="H25" i="12"/>
  <c r="Y25" i="12" s="1"/>
  <c r="H17" i="12"/>
  <c r="Y17" i="12" s="1"/>
  <c r="H18" i="12"/>
  <c r="Y18" i="12" s="1"/>
  <c r="H20" i="12"/>
  <c r="Y20" i="12" s="1"/>
  <c r="H22" i="12"/>
  <c r="Y22" i="12" s="1"/>
  <c r="H27" i="12"/>
  <c r="Y27" i="12" s="1"/>
  <c r="H28" i="12"/>
  <c r="Y28" i="12" s="1"/>
  <c r="H19" i="12"/>
  <c r="Y19" i="12" s="1"/>
  <c r="H21" i="12"/>
  <c r="H11" i="12"/>
  <c r="Y11" i="12" s="1"/>
  <c r="H23" i="12"/>
  <c r="Y23" i="12" s="1"/>
  <c r="H12" i="12"/>
  <c r="Y12" i="12" s="1"/>
  <c r="H24" i="12"/>
  <c r="Y24" i="12" s="1"/>
  <c r="H14" i="12"/>
  <c r="Y14" i="12" s="1"/>
  <c r="V25" i="77"/>
  <c r="V24" i="77"/>
  <c r="V23" i="77"/>
  <c r="V22" i="77"/>
  <c r="V21" i="77"/>
  <c r="V20" i="77"/>
  <c r="V19" i="77"/>
  <c r="V18" i="77"/>
  <c r="V17" i="77"/>
  <c r="V16" i="77"/>
  <c r="V15" i="77"/>
  <c r="V14" i="77"/>
  <c r="V13" i="77"/>
  <c r="V12" i="77"/>
  <c r="V11" i="77"/>
  <c r="V10" i="77"/>
  <c r="V9" i="77"/>
  <c r="V8" i="77"/>
  <c r="V7" i="77"/>
  <c r="V6" i="77"/>
  <c r="R40" i="77"/>
  <c r="P40" i="77"/>
  <c r="N40" i="77"/>
  <c r="U31" i="77"/>
  <c r="B5" i="126" l="1"/>
  <c r="B5" i="125"/>
  <c r="B5" i="116"/>
  <c r="B5" i="124"/>
  <c r="B5" i="115"/>
  <c r="B5" i="123"/>
  <c r="B5" i="114"/>
  <c r="B5" i="119"/>
  <c r="B5" i="122"/>
  <c r="B5" i="85"/>
  <c r="B5" i="121"/>
  <c r="B5" i="120"/>
  <c r="B5" i="117"/>
  <c r="Y21" i="12"/>
  <c r="I21" i="12"/>
  <c r="AF13" i="120"/>
  <c r="AF13" i="123"/>
  <c r="AF13" i="119"/>
  <c r="AF13" i="114"/>
  <c r="AF13" i="124"/>
  <c r="AF13" i="115"/>
  <c r="AF13" i="122"/>
  <c r="AF13" i="125"/>
  <c r="AF13" i="121"/>
  <c r="AF13" i="116"/>
  <c r="AF13" i="126"/>
  <c r="AF13" i="85"/>
  <c r="AF13" i="117"/>
  <c r="AF21" i="123"/>
  <c r="AF21" i="119"/>
  <c r="AF21" i="114"/>
  <c r="AF21" i="124"/>
  <c r="AF21" i="120"/>
  <c r="AF21" i="115"/>
  <c r="AF21" i="125"/>
  <c r="AF21" i="121"/>
  <c r="AF21" i="116"/>
  <c r="AF21" i="126"/>
  <c r="AF21" i="122"/>
  <c r="AF21" i="85"/>
  <c r="AF21" i="117"/>
  <c r="AF29" i="115"/>
  <c r="AF29" i="123"/>
  <c r="AF29" i="119"/>
  <c r="AF29" i="114"/>
  <c r="AF29" i="124"/>
  <c r="AF29" i="120"/>
  <c r="AF29" i="125"/>
  <c r="AF29" i="121"/>
  <c r="AF29" i="116"/>
  <c r="AF29" i="126"/>
  <c r="AF29" i="122"/>
  <c r="AF29" i="85"/>
  <c r="AF29" i="117"/>
  <c r="AF14" i="123"/>
  <c r="AF14" i="119"/>
  <c r="AF14" i="114"/>
  <c r="AF14" i="124"/>
  <c r="AF14" i="120"/>
  <c r="AF14" i="115"/>
  <c r="AF14" i="125"/>
  <c r="AF14" i="121"/>
  <c r="AF14" i="116"/>
  <c r="AF14" i="85"/>
  <c r="AF14" i="126"/>
  <c r="AF14" i="122"/>
  <c r="AF14" i="117"/>
  <c r="AF22" i="123"/>
  <c r="AF22" i="119"/>
  <c r="AF22" i="114"/>
  <c r="AF22" i="124"/>
  <c r="AF22" i="120"/>
  <c r="AF22" i="115"/>
  <c r="AF22" i="125"/>
  <c r="AF22" i="121"/>
  <c r="AF22" i="116"/>
  <c r="AF22" i="126"/>
  <c r="AF22" i="122"/>
  <c r="AF22" i="117"/>
  <c r="AF22" i="85"/>
  <c r="AF30" i="123"/>
  <c r="AF30" i="119"/>
  <c r="AF30" i="114"/>
  <c r="AF30" i="124"/>
  <c r="AF30" i="120"/>
  <c r="AF30" i="115"/>
  <c r="AF30" i="125"/>
  <c r="AF30" i="121"/>
  <c r="AF30" i="116"/>
  <c r="AF30" i="85"/>
  <c r="AF30" i="126"/>
  <c r="AF30" i="122"/>
  <c r="AF30" i="117"/>
  <c r="AF15" i="123"/>
  <c r="AF15" i="124"/>
  <c r="AF15" i="120"/>
  <c r="AF15" i="115"/>
  <c r="AF15" i="125"/>
  <c r="AF15" i="116"/>
  <c r="AF15" i="121"/>
  <c r="AF15" i="126"/>
  <c r="AF15" i="122"/>
  <c r="AF15" i="117"/>
  <c r="AF15" i="85"/>
  <c r="AF15" i="119"/>
  <c r="AF15" i="114"/>
  <c r="AF23" i="124"/>
  <c r="AF23" i="120"/>
  <c r="AF23" i="115"/>
  <c r="AF23" i="125"/>
  <c r="AF23" i="121"/>
  <c r="AF23" i="116"/>
  <c r="AF23" i="123"/>
  <c r="AF23" i="126"/>
  <c r="AF23" i="122"/>
  <c r="AF23" i="117"/>
  <c r="AF23" i="85"/>
  <c r="AF23" i="119"/>
  <c r="AF23" i="114"/>
  <c r="AF31" i="116"/>
  <c r="AF31" i="124"/>
  <c r="AF31" i="120"/>
  <c r="AF31" i="115"/>
  <c r="AF31" i="125"/>
  <c r="AF31" i="121"/>
  <c r="AF31" i="126"/>
  <c r="AF31" i="122"/>
  <c r="AF31" i="117"/>
  <c r="AF31" i="85"/>
  <c r="AF31" i="123"/>
  <c r="AF31" i="114"/>
  <c r="AF31" i="119"/>
  <c r="AF16" i="124"/>
  <c r="AF16" i="120"/>
  <c r="AF16" i="115"/>
  <c r="AF16" i="125"/>
  <c r="AF16" i="121"/>
  <c r="AF16" i="116"/>
  <c r="AF16" i="126"/>
  <c r="AF16" i="122"/>
  <c r="AF16" i="117"/>
  <c r="AF16" i="85"/>
  <c r="AF16" i="119"/>
  <c r="AF16" i="114"/>
  <c r="AF16" i="123"/>
  <c r="AF24" i="124"/>
  <c r="AF24" i="120"/>
  <c r="AF24" i="115"/>
  <c r="AF24" i="125"/>
  <c r="AF24" i="121"/>
  <c r="AF24" i="116"/>
  <c r="AF24" i="126"/>
  <c r="AF24" i="122"/>
  <c r="AF24" i="117"/>
  <c r="AF24" i="85"/>
  <c r="AF24" i="119"/>
  <c r="AF24" i="114"/>
  <c r="AF24" i="123"/>
  <c r="AF25" i="117"/>
  <c r="AF25" i="85"/>
  <c r="AF25" i="125"/>
  <c r="AF25" i="121"/>
  <c r="AF25" i="116"/>
  <c r="AF25" i="126"/>
  <c r="AF25" i="122"/>
  <c r="AF25" i="123"/>
  <c r="AF25" i="119"/>
  <c r="AF25" i="114"/>
  <c r="AF25" i="124"/>
  <c r="AF25" i="120"/>
  <c r="AF25" i="115"/>
  <c r="A4" i="12"/>
  <c r="AF18" i="125"/>
  <c r="AF18" i="121"/>
  <c r="AF18" i="116"/>
  <c r="AF18" i="126"/>
  <c r="AF18" i="122"/>
  <c r="AF18" i="117"/>
  <c r="AF18" i="85"/>
  <c r="AF18" i="123"/>
  <c r="AF18" i="119"/>
  <c r="AF18" i="114"/>
  <c r="AF18" i="115"/>
  <c r="AF18" i="124"/>
  <c r="AF18" i="120"/>
  <c r="AF26" i="125"/>
  <c r="AF26" i="121"/>
  <c r="AF26" i="116"/>
  <c r="AF26" i="126"/>
  <c r="AF26" i="122"/>
  <c r="AF26" i="117"/>
  <c r="AF26" i="85"/>
  <c r="AF26" i="123"/>
  <c r="AF26" i="119"/>
  <c r="AF26" i="114"/>
  <c r="AF26" i="124"/>
  <c r="AF26" i="120"/>
  <c r="AF26" i="115"/>
  <c r="AF17" i="122"/>
  <c r="AF17" i="125"/>
  <c r="AF17" i="121"/>
  <c r="AF17" i="116"/>
  <c r="AF17" i="126"/>
  <c r="AF17" i="85"/>
  <c r="AF17" i="124"/>
  <c r="AF17" i="117"/>
  <c r="AF17" i="123"/>
  <c r="AF17" i="119"/>
  <c r="AF17" i="114"/>
  <c r="AF17" i="115"/>
  <c r="AF17" i="120"/>
  <c r="AF19" i="126"/>
  <c r="AF19" i="122"/>
  <c r="AF19" i="117"/>
  <c r="AF19" i="85"/>
  <c r="AF19" i="123"/>
  <c r="AF19" i="114"/>
  <c r="AF19" i="119"/>
  <c r="AF19" i="124"/>
  <c r="AF19" i="120"/>
  <c r="AF19" i="115"/>
  <c r="AF19" i="125"/>
  <c r="AF19" i="121"/>
  <c r="AF19" i="116"/>
  <c r="AF27" i="114"/>
  <c r="AF27" i="126"/>
  <c r="AF27" i="122"/>
  <c r="AF27" i="117"/>
  <c r="AF27" i="85"/>
  <c r="AF27" i="123"/>
  <c r="AF27" i="119"/>
  <c r="AF27" i="125"/>
  <c r="AF27" i="124"/>
  <c r="AF27" i="120"/>
  <c r="AF27" i="115"/>
  <c r="AF27" i="116"/>
  <c r="AF27" i="121"/>
  <c r="AF12" i="126"/>
  <c r="AF12" i="122"/>
  <c r="AF12" i="117"/>
  <c r="AF12" i="85"/>
  <c r="AF12" i="123"/>
  <c r="AF12" i="119"/>
  <c r="AF12" i="114"/>
  <c r="AF12" i="124"/>
  <c r="AF12" i="120"/>
  <c r="AF12" i="115"/>
  <c r="AF12" i="116"/>
  <c r="AF12" i="125"/>
  <c r="AF12" i="121"/>
  <c r="AF20" i="126"/>
  <c r="AF20" i="122"/>
  <c r="AF20" i="117"/>
  <c r="AF20" i="85"/>
  <c r="AF20" i="123"/>
  <c r="AF20" i="119"/>
  <c r="AF20" i="114"/>
  <c r="AF20" i="124"/>
  <c r="AF20" i="120"/>
  <c r="AF20" i="115"/>
  <c r="AF20" i="125"/>
  <c r="AF20" i="121"/>
  <c r="AF20" i="116"/>
  <c r="AF28" i="126"/>
  <c r="AF28" i="122"/>
  <c r="AF28" i="117"/>
  <c r="AF28" i="85"/>
  <c r="AF28" i="123"/>
  <c r="AF28" i="119"/>
  <c r="AF28" i="114"/>
  <c r="AF28" i="124"/>
  <c r="AF28" i="120"/>
  <c r="AF28" i="115"/>
  <c r="AF28" i="116"/>
  <c r="AF28" i="125"/>
  <c r="AF28" i="121"/>
  <c r="A4" i="128"/>
  <c r="U32" i="77"/>
  <c r="A1" i="110"/>
  <c r="Z35" i="126"/>
  <c r="X35" i="126"/>
  <c r="W35" i="126"/>
  <c r="P35" i="126" s="1"/>
  <c r="Q35" i="126" s="1"/>
  <c r="G35" i="126" s="1"/>
  <c r="V35" i="126"/>
  <c r="U35" i="126"/>
  <c r="T35" i="126"/>
  <c r="I35" i="126" s="1"/>
  <c r="S35" i="126"/>
  <c r="R35" i="126"/>
  <c r="O35" i="126"/>
  <c r="X34" i="126"/>
  <c r="W34" i="126"/>
  <c r="P34" i="126" s="1"/>
  <c r="Q34" i="126" s="1"/>
  <c r="V34" i="126"/>
  <c r="U34" i="126"/>
  <c r="T34" i="126"/>
  <c r="I34" i="126" s="1"/>
  <c r="S34" i="126"/>
  <c r="R34" i="126"/>
  <c r="O34" i="126"/>
  <c r="Z33" i="126"/>
  <c r="X33" i="126"/>
  <c r="W33" i="126"/>
  <c r="P33" i="126" s="1"/>
  <c r="Q33" i="126" s="1"/>
  <c r="V33" i="126"/>
  <c r="U33" i="126"/>
  <c r="T33" i="126"/>
  <c r="I33" i="126" s="1"/>
  <c r="S33" i="126"/>
  <c r="R33" i="126"/>
  <c r="O33" i="126"/>
  <c r="AE32" i="126"/>
  <c r="Z32" i="126"/>
  <c r="X32" i="126"/>
  <c r="W32" i="126"/>
  <c r="P32" i="126" s="1"/>
  <c r="Q32" i="126" s="1"/>
  <c r="V32" i="126"/>
  <c r="U32" i="126"/>
  <c r="T32" i="126"/>
  <c r="I32" i="126" s="1"/>
  <c r="S32" i="126"/>
  <c r="R32" i="126"/>
  <c r="O32" i="126"/>
  <c r="AE31" i="126"/>
  <c r="Z31" i="126"/>
  <c r="X31" i="126"/>
  <c r="W31" i="126"/>
  <c r="P31" i="126" s="1"/>
  <c r="Q31" i="126" s="1"/>
  <c r="V31" i="126"/>
  <c r="U31" i="126"/>
  <c r="T31" i="126"/>
  <c r="I31" i="126" s="1"/>
  <c r="S31" i="126"/>
  <c r="R31" i="126"/>
  <c r="O31" i="126"/>
  <c r="AE30" i="126"/>
  <c r="Z30" i="126"/>
  <c r="X30" i="126"/>
  <c r="W30" i="126"/>
  <c r="P30" i="126" s="1"/>
  <c r="Q30" i="126" s="1"/>
  <c r="V30" i="126"/>
  <c r="U30" i="126"/>
  <c r="T30" i="126"/>
  <c r="I30" i="126" s="1"/>
  <c r="S30" i="126"/>
  <c r="R30" i="126"/>
  <c r="O30" i="126"/>
  <c r="AE29" i="126"/>
  <c r="Z29" i="126"/>
  <c r="X29" i="126"/>
  <c r="W29" i="126"/>
  <c r="P29" i="126" s="1"/>
  <c r="Q29" i="126" s="1"/>
  <c r="V29" i="126"/>
  <c r="U29" i="126"/>
  <c r="T29" i="126"/>
  <c r="I29" i="126" s="1"/>
  <c r="S29" i="126"/>
  <c r="R29" i="126"/>
  <c r="O29" i="126"/>
  <c r="AE28" i="126"/>
  <c r="Z28" i="126"/>
  <c r="X28" i="126"/>
  <c r="W28" i="126"/>
  <c r="P28" i="126" s="1"/>
  <c r="Q28" i="126" s="1"/>
  <c r="V28" i="126"/>
  <c r="U28" i="126"/>
  <c r="T28" i="126"/>
  <c r="I28" i="126" s="1"/>
  <c r="S28" i="126"/>
  <c r="R28" i="126"/>
  <c r="O28" i="126"/>
  <c r="AE27" i="126"/>
  <c r="Z27" i="126"/>
  <c r="X27" i="126"/>
  <c r="W27" i="126"/>
  <c r="P27" i="126" s="1"/>
  <c r="Q27" i="126" s="1"/>
  <c r="V27" i="126"/>
  <c r="U27" i="126"/>
  <c r="T27" i="126"/>
  <c r="I27" i="126" s="1"/>
  <c r="S27" i="126"/>
  <c r="R27" i="126"/>
  <c r="O27" i="126"/>
  <c r="AE26" i="126"/>
  <c r="Z26" i="126"/>
  <c r="X26" i="126"/>
  <c r="V26" i="126"/>
  <c r="U26" i="126"/>
  <c r="T26" i="126"/>
  <c r="I26" i="126" s="1"/>
  <c r="S26" i="126"/>
  <c r="R26" i="126"/>
  <c r="W26" i="126" s="1"/>
  <c r="P26" i="126" s="1"/>
  <c r="Q26" i="126" s="1"/>
  <c r="O26" i="126"/>
  <c r="AE25" i="126"/>
  <c r="Z25" i="126"/>
  <c r="X25" i="126"/>
  <c r="W25" i="126"/>
  <c r="P25" i="126" s="1"/>
  <c r="Q25" i="126" s="1"/>
  <c r="V25" i="126"/>
  <c r="U25" i="126"/>
  <c r="T25" i="126"/>
  <c r="I25" i="126" s="1"/>
  <c r="S25" i="126"/>
  <c r="R25" i="126"/>
  <c r="O25" i="126"/>
  <c r="AE24" i="126"/>
  <c r="Z24" i="126"/>
  <c r="X24" i="126"/>
  <c r="W24" i="126"/>
  <c r="P24" i="126" s="1"/>
  <c r="Q24" i="126" s="1"/>
  <c r="V24" i="126"/>
  <c r="U24" i="126"/>
  <c r="T24" i="126"/>
  <c r="I24" i="126" s="1"/>
  <c r="S24" i="126"/>
  <c r="R24" i="126"/>
  <c r="O24" i="126"/>
  <c r="AE23" i="126"/>
  <c r="Z23" i="126"/>
  <c r="X23" i="126"/>
  <c r="W23" i="126"/>
  <c r="P23" i="126" s="1"/>
  <c r="Q23" i="126" s="1"/>
  <c r="V23" i="126"/>
  <c r="U23" i="126"/>
  <c r="T23" i="126"/>
  <c r="I23" i="126" s="1"/>
  <c r="S23" i="126"/>
  <c r="R23" i="126"/>
  <c r="O23" i="126"/>
  <c r="AE22" i="126"/>
  <c r="Z22" i="126"/>
  <c r="X22" i="126"/>
  <c r="W22" i="126"/>
  <c r="P22" i="126" s="1"/>
  <c r="Q22" i="126" s="1"/>
  <c r="V22" i="126"/>
  <c r="U22" i="126"/>
  <c r="T22" i="126"/>
  <c r="I22" i="126" s="1"/>
  <c r="S22" i="126"/>
  <c r="R22" i="126"/>
  <c r="O22" i="126"/>
  <c r="AE21" i="126"/>
  <c r="Z21" i="126"/>
  <c r="X21" i="126"/>
  <c r="W21" i="126"/>
  <c r="P21" i="126" s="1"/>
  <c r="Q21" i="126" s="1"/>
  <c r="V21" i="126"/>
  <c r="U21" i="126"/>
  <c r="T21" i="126"/>
  <c r="I21" i="126" s="1"/>
  <c r="S21" i="126"/>
  <c r="R21" i="126"/>
  <c r="O21" i="126"/>
  <c r="AE20" i="126"/>
  <c r="O20" i="126"/>
  <c r="AE19" i="126"/>
  <c r="Z19" i="126"/>
  <c r="X19" i="126"/>
  <c r="W19" i="126"/>
  <c r="P19" i="126" s="1"/>
  <c r="Q19" i="126" s="1"/>
  <c r="V19" i="126"/>
  <c r="U19" i="126"/>
  <c r="T19" i="126"/>
  <c r="I19" i="126" s="1"/>
  <c r="S19" i="126"/>
  <c r="R19" i="126"/>
  <c r="O19" i="126"/>
  <c r="AE18" i="126"/>
  <c r="Z18" i="126"/>
  <c r="X18" i="126"/>
  <c r="W18" i="126"/>
  <c r="P18" i="126" s="1"/>
  <c r="Q18" i="126" s="1"/>
  <c r="V18" i="126"/>
  <c r="U18" i="126"/>
  <c r="T18" i="126"/>
  <c r="I18" i="126" s="1"/>
  <c r="S18" i="126"/>
  <c r="R18" i="126"/>
  <c r="O18" i="126"/>
  <c r="AE17" i="126"/>
  <c r="Z17" i="126"/>
  <c r="X17" i="126"/>
  <c r="W17" i="126"/>
  <c r="P17" i="126" s="1"/>
  <c r="Q17" i="126" s="1"/>
  <c r="V17" i="126"/>
  <c r="U17" i="126"/>
  <c r="T17" i="126"/>
  <c r="I17" i="126" s="1"/>
  <c r="S17" i="126"/>
  <c r="R17" i="126"/>
  <c r="O17" i="126"/>
  <c r="AE16" i="126"/>
  <c r="Z16" i="126"/>
  <c r="X16" i="126"/>
  <c r="W16" i="126"/>
  <c r="P16" i="126" s="1"/>
  <c r="Q16" i="126" s="1"/>
  <c r="V16" i="126"/>
  <c r="U16" i="126"/>
  <c r="T16" i="126"/>
  <c r="I16" i="126" s="1"/>
  <c r="S16" i="126"/>
  <c r="R16" i="126"/>
  <c r="O16" i="126"/>
  <c r="AE15" i="126"/>
  <c r="Z15" i="126"/>
  <c r="X15" i="126"/>
  <c r="W15" i="126"/>
  <c r="P15" i="126" s="1"/>
  <c r="Q15" i="126" s="1"/>
  <c r="V15" i="126"/>
  <c r="U15" i="126"/>
  <c r="T15" i="126"/>
  <c r="I15" i="126" s="1"/>
  <c r="S15" i="126"/>
  <c r="R15" i="126"/>
  <c r="O15" i="126"/>
  <c r="AE14" i="126"/>
  <c r="Z14" i="126"/>
  <c r="X14" i="126"/>
  <c r="W14" i="126"/>
  <c r="P14" i="126" s="1"/>
  <c r="Q14" i="126" s="1"/>
  <c r="V14" i="126"/>
  <c r="U14" i="126"/>
  <c r="T14" i="126"/>
  <c r="I14" i="126" s="1"/>
  <c r="S14" i="126"/>
  <c r="R14" i="126"/>
  <c r="O14" i="126"/>
  <c r="AE13" i="126"/>
  <c r="Z13" i="126"/>
  <c r="X13" i="126"/>
  <c r="W13" i="126"/>
  <c r="P13" i="126" s="1"/>
  <c r="Q13" i="126" s="1"/>
  <c r="V13" i="126"/>
  <c r="U13" i="126"/>
  <c r="T13" i="126"/>
  <c r="I13" i="126" s="1"/>
  <c r="S13" i="126"/>
  <c r="R13" i="126"/>
  <c r="O13" i="126"/>
  <c r="AE12" i="126"/>
  <c r="W12" i="126"/>
  <c r="P12" i="126" s="1"/>
  <c r="Q12" i="126" s="1"/>
  <c r="V12" i="126"/>
  <c r="U12" i="126"/>
  <c r="T12" i="126"/>
  <c r="I12" i="126" s="1"/>
  <c r="S12" i="126"/>
  <c r="R12" i="126"/>
  <c r="O12" i="126"/>
  <c r="AE11" i="126"/>
  <c r="W11" i="126"/>
  <c r="P11" i="126" s="1"/>
  <c r="Q11" i="126" s="1"/>
  <c r="V11" i="126"/>
  <c r="U11" i="126"/>
  <c r="T11" i="126"/>
  <c r="I11" i="126" s="1"/>
  <c r="S11" i="126"/>
  <c r="R11" i="126"/>
  <c r="O11" i="126"/>
  <c r="W10" i="126"/>
  <c r="P10" i="126" s="1"/>
  <c r="Q10" i="126" s="1"/>
  <c r="V10" i="126"/>
  <c r="U10" i="126"/>
  <c r="T10" i="126"/>
  <c r="I10" i="126" s="1"/>
  <c r="S10" i="126"/>
  <c r="R10" i="126"/>
  <c r="O10" i="126"/>
  <c r="O9" i="126"/>
  <c r="AJ6" i="126"/>
  <c r="AG4" i="126"/>
  <c r="U20" i="126" s="1"/>
  <c r="AF4" i="126"/>
  <c r="AG3" i="126"/>
  <c r="AF3" i="126"/>
  <c r="AG2" i="126"/>
  <c r="S20" i="126" s="1"/>
  <c r="AF2" i="126"/>
  <c r="AN1" i="126"/>
  <c r="AG1" i="126"/>
  <c r="V9" i="126" s="1"/>
  <c r="AF1" i="126"/>
  <c r="R9" i="126" s="1"/>
  <c r="Z35" i="125"/>
  <c r="X35" i="125"/>
  <c r="W35" i="125"/>
  <c r="P35" i="125" s="1"/>
  <c r="Q35" i="125" s="1"/>
  <c r="V35" i="125"/>
  <c r="U35" i="125"/>
  <c r="T35" i="125"/>
  <c r="I35" i="125" s="1"/>
  <c r="S35" i="125"/>
  <c r="R35" i="125"/>
  <c r="O35" i="125"/>
  <c r="X34" i="125"/>
  <c r="W34" i="125"/>
  <c r="P34" i="125" s="1"/>
  <c r="Q34" i="125" s="1"/>
  <c r="V34" i="125"/>
  <c r="U34" i="125"/>
  <c r="T34" i="125"/>
  <c r="I34" i="125" s="1"/>
  <c r="S34" i="125"/>
  <c r="R34" i="125"/>
  <c r="O34" i="125"/>
  <c r="Z33" i="125"/>
  <c r="X33" i="125"/>
  <c r="W33" i="125"/>
  <c r="P33" i="125" s="1"/>
  <c r="Q33" i="125" s="1"/>
  <c r="V33" i="125"/>
  <c r="U33" i="125"/>
  <c r="T33" i="125"/>
  <c r="I33" i="125" s="1"/>
  <c r="S33" i="125"/>
  <c r="R33" i="125"/>
  <c r="O33" i="125"/>
  <c r="AE32" i="125"/>
  <c r="Z32" i="125"/>
  <c r="X32" i="125"/>
  <c r="W32" i="125"/>
  <c r="P32" i="125" s="1"/>
  <c r="Q32" i="125" s="1"/>
  <c r="G32" i="125" s="1"/>
  <c r="V32" i="125"/>
  <c r="U32" i="125"/>
  <c r="T32" i="125"/>
  <c r="I32" i="125" s="1"/>
  <c r="S32" i="125"/>
  <c r="R32" i="125"/>
  <c r="O32" i="125"/>
  <c r="AE31" i="125"/>
  <c r="Z31" i="125"/>
  <c r="X31" i="125"/>
  <c r="W31" i="125"/>
  <c r="P31" i="125" s="1"/>
  <c r="Q31" i="125" s="1"/>
  <c r="V31" i="125"/>
  <c r="U31" i="125"/>
  <c r="T31" i="125"/>
  <c r="I31" i="125" s="1"/>
  <c r="S31" i="125"/>
  <c r="R31" i="125"/>
  <c r="O31" i="125"/>
  <c r="AE30" i="125"/>
  <c r="Z30" i="125"/>
  <c r="X30" i="125"/>
  <c r="W30" i="125"/>
  <c r="P30" i="125" s="1"/>
  <c r="Q30" i="125" s="1"/>
  <c r="G30" i="125" s="1"/>
  <c r="V30" i="125"/>
  <c r="U30" i="125"/>
  <c r="T30" i="125"/>
  <c r="I30" i="125" s="1"/>
  <c r="S30" i="125"/>
  <c r="R30" i="125"/>
  <c r="O30" i="125"/>
  <c r="AE29" i="125"/>
  <c r="Z29" i="125"/>
  <c r="X29" i="125"/>
  <c r="W29" i="125"/>
  <c r="P29" i="125" s="1"/>
  <c r="Q29" i="125" s="1"/>
  <c r="V29" i="125"/>
  <c r="U29" i="125"/>
  <c r="T29" i="125"/>
  <c r="I29" i="125" s="1"/>
  <c r="S29" i="125"/>
  <c r="R29" i="125"/>
  <c r="O29" i="125"/>
  <c r="AE28" i="125"/>
  <c r="Z28" i="125"/>
  <c r="X28" i="125"/>
  <c r="W28" i="125"/>
  <c r="P28" i="125" s="1"/>
  <c r="Q28" i="125" s="1"/>
  <c r="G28" i="125" s="1"/>
  <c r="V28" i="125"/>
  <c r="U28" i="125"/>
  <c r="T28" i="125"/>
  <c r="I28" i="125" s="1"/>
  <c r="S28" i="125"/>
  <c r="R28" i="125"/>
  <c r="O28" i="125"/>
  <c r="AE27" i="125"/>
  <c r="O27" i="125"/>
  <c r="AE26" i="125"/>
  <c r="Z26" i="125"/>
  <c r="X26" i="125"/>
  <c r="W26" i="125"/>
  <c r="P26" i="125" s="1"/>
  <c r="Q26" i="125" s="1"/>
  <c r="G26" i="125" s="1"/>
  <c r="V26" i="125"/>
  <c r="U26" i="125"/>
  <c r="T26" i="125"/>
  <c r="I26" i="125" s="1"/>
  <c r="S26" i="125"/>
  <c r="R26" i="125"/>
  <c r="O26" i="125"/>
  <c r="AE25" i="125"/>
  <c r="Z25" i="125"/>
  <c r="X25" i="125"/>
  <c r="W25" i="125"/>
  <c r="P25" i="125" s="1"/>
  <c r="Q25" i="125" s="1"/>
  <c r="V25" i="125"/>
  <c r="U25" i="125"/>
  <c r="T25" i="125"/>
  <c r="I25" i="125" s="1"/>
  <c r="S25" i="125"/>
  <c r="R25" i="125"/>
  <c r="O25" i="125"/>
  <c r="AE24" i="125"/>
  <c r="Z24" i="125"/>
  <c r="X24" i="125"/>
  <c r="W24" i="125"/>
  <c r="P24" i="125" s="1"/>
  <c r="Q24" i="125" s="1"/>
  <c r="G24" i="125" s="1"/>
  <c r="V24" i="125"/>
  <c r="U24" i="125"/>
  <c r="T24" i="125"/>
  <c r="I24" i="125" s="1"/>
  <c r="S24" i="125"/>
  <c r="R24" i="125"/>
  <c r="O24" i="125"/>
  <c r="AE23" i="125"/>
  <c r="Z23" i="125"/>
  <c r="X23" i="125"/>
  <c r="W23" i="125"/>
  <c r="P23" i="125" s="1"/>
  <c r="Q23" i="125" s="1"/>
  <c r="V23" i="125"/>
  <c r="U23" i="125"/>
  <c r="T23" i="125"/>
  <c r="I23" i="125" s="1"/>
  <c r="S23" i="125"/>
  <c r="R23" i="125"/>
  <c r="O23" i="125"/>
  <c r="AE22" i="125"/>
  <c r="Z22" i="125"/>
  <c r="X22" i="125"/>
  <c r="W22" i="125"/>
  <c r="P22" i="125" s="1"/>
  <c r="Q22" i="125" s="1"/>
  <c r="G22" i="125" s="1"/>
  <c r="V22" i="125"/>
  <c r="U22" i="125"/>
  <c r="T22" i="125"/>
  <c r="I22" i="125" s="1"/>
  <c r="S22" i="125"/>
  <c r="R22" i="125"/>
  <c r="O22" i="125"/>
  <c r="AE21" i="125"/>
  <c r="Z21" i="125"/>
  <c r="X21" i="125"/>
  <c r="W21" i="125"/>
  <c r="P21" i="125" s="1"/>
  <c r="Q21" i="125" s="1"/>
  <c r="V21" i="125"/>
  <c r="U21" i="125"/>
  <c r="T21" i="125"/>
  <c r="I21" i="125" s="1"/>
  <c r="S21" i="125"/>
  <c r="R21" i="125"/>
  <c r="O21" i="125"/>
  <c r="AE20" i="125"/>
  <c r="Z20" i="125"/>
  <c r="X20" i="125"/>
  <c r="W20" i="125"/>
  <c r="P20" i="125" s="1"/>
  <c r="Q20" i="125" s="1"/>
  <c r="G20" i="125" s="1"/>
  <c r="V20" i="125"/>
  <c r="U20" i="125"/>
  <c r="T20" i="125"/>
  <c r="I20" i="125" s="1"/>
  <c r="S20" i="125"/>
  <c r="R20" i="125"/>
  <c r="O20" i="125"/>
  <c r="AE19" i="125"/>
  <c r="Z19" i="125"/>
  <c r="X19" i="125"/>
  <c r="W19" i="125"/>
  <c r="P19" i="125" s="1"/>
  <c r="Q19" i="125" s="1"/>
  <c r="V19" i="125"/>
  <c r="U19" i="125"/>
  <c r="T19" i="125"/>
  <c r="I19" i="125" s="1"/>
  <c r="S19" i="125"/>
  <c r="R19" i="125"/>
  <c r="O19" i="125"/>
  <c r="AE18" i="125"/>
  <c r="Z18" i="125"/>
  <c r="X18" i="125"/>
  <c r="W18" i="125"/>
  <c r="P18" i="125" s="1"/>
  <c r="Q18" i="125" s="1"/>
  <c r="G18" i="125" s="1"/>
  <c r="V18" i="125"/>
  <c r="U18" i="125"/>
  <c r="T18" i="125"/>
  <c r="I18" i="125" s="1"/>
  <c r="S18" i="125"/>
  <c r="R18" i="125"/>
  <c r="O18" i="125"/>
  <c r="AE17" i="125"/>
  <c r="Z17" i="125"/>
  <c r="X17" i="125"/>
  <c r="W17" i="125"/>
  <c r="P17" i="125" s="1"/>
  <c r="Q17" i="125" s="1"/>
  <c r="V17" i="125"/>
  <c r="U17" i="125"/>
  <c r="T17" i="125"/>
  <c r="I17" i="125" s="1"/>
  <c r="S17" i="125"/>
  <c r="R17" i="125"/>
  <c r="O17" i="125"/>
  <c r="AE16" i="125"/>
  <c r="Z16" i="125"/>
  <c r="X16" i="125"/>
  <c r="W16" i="125"/>
  <c r="P16" i="125" s="1"/>
  <c r="Q16" i="125" s="1"/>
  <c r="G16" i="125" s="1"/>
  <c r="V16" i="125"/>
  <c r="U16" i="125"/>
  <c r="T16" i="125"/>
  <c r="I16" i="125" s="1"/>
  <c r="S16" i="125"/>
  <c r="R16" i="125"/>
  <c r="O16" i="125"/>
  <c r="AE15" i="125"/>
  <c r="Z15" i="125"/>
  <c r="X15" i="125"/>
  <c r="W15" i="125"/>
  <c r="P15" i="125" s="1"/>
  <c r="Q15" i="125" s="1"/>
  <c r="V15" i="125"/>
  <c r="U15" i="125"/>
  <c r="T15" i="125"/>
  <c r="I15" i="125" s="1"/>
  <c r="S15" i="125"/>
  <c r="R15" i="125"/>
  <c r="O15" i="125"/>
  <c r="AE14" i="125"/>
  <c r="Z14" i="125"/>
  <c r="X14" i="125"/>
  <c r="W14" i="125"/>
  <c r="P14" i="125" s="1"/>
  <c r="Q14" i="125" s="1"/>
  <c r="G14" i="125" s="1"/>
  <c r="V14" i="125"/>
  <c r="U14" i="125"/>
  <c r="T14" i="125"/>
  <c r="I14" i="125" s="1"/>
  <c r="S14" i="125"/>
  <c r="R14" i="125"/>
  <c r="O14" i="125"/>
  <c r="AE13" i="125"/>
  <c r="Z13" i="125"/>
  <c r="X13" i="125"/>
  <c r="W13" i="125"/>
  <c r="P13" i="125" s="1"/>
  <c r="Q13" i="125" s="1"/>
  <c r="V13" i="125"/>
  <c r="U13" i="125"/>
  <c r="T13" i="125"/>
  <c r="I13" i="125" s="1"/>
  <c r="S13" i="125"/>
  <c r="R13" i="125"/>
  <c r="O13" i="125"/>
  <c r="AE12" i="125"/>
  <c r="W12" i="125"/>
  <c r="P12" i="125" s="1"/>
  <c r="Q12" i="125" s="1"/>
  <c r="V12" i="125"/>
  <c r="U12" i="125"/>
  <c r="T12" i="125"/>
  <c r="I12" i="125" s="1"/>
  <c r="S12" i="125"/>
  <c r="R12" i="125"/>
  <c r="O12" i="125"/>
  <c r="AE11" i="125"/>
  <c r="W11" i="125"/>
  <c r="P11" i="125" s="1"/>
  <c r="Q11" i="125" s="1"/>
  <c r="V11" i="125"/>
  <c r="U11" i="125"/>
  <c r="T11" i="125"/>
  <c r="I11" i="125" s="1"/>
  <c r="S11" i="125"/>
  <c r="R11" i="125"/>
  <c r="O11" i="125"/>
  <c r="W10" i="125"/>
  <c r="P10" i="125" s="1"/>
  <c r="Q10" i="125" s="1"/>
  <c r="V10" i="125"/>
  <c r="U10" i="125"/>
  <c r="T10" i="125"/>
  <c r="I10" i="125" s="1"/>
  <c r="S10" i="125"/>
  <c r="R10" i="125"/>
  <c r="O10" i="125"/>
  <c r="O9" i="125"/>
  <c r="AJ6" i="125"/>
  <c r="AG4" i="125"/>
  <c r="U27" i="125" s="1"/>
  <c r="AF4" i="125"/>
  <c r="AG3" i="125"/>
  <c r="AF3" i="125"/>
  <c r="X27" i="125" s="1"/>
  <c r="AG2" i="125"/>
  <c r="S27" i="125" s="1"/>
  <c r="AF2" i="125"/>
  <c r="AN1" i="125"/>
  <c r="AG1" i="125"/>
  <c r="V9" i="125" s="1"/>
  <c r="AF1" i="125"/>
  <c r="R9" i="125" s="1"/>
  <c r="Z35" i="124"/>
  <c r="X35" i="124"/>
  <c r="W35" i="124"/>
  <c r="P35" i="124" s="1"/>
  <c r="Q35" i="124" s="1"/>
  <c r="G35" i="124" s="1"/>
  <c r="V35" i="124"/>
  <c r="U35" i="124"/>
  <c r="T35" i="124"/>
  <c r="I35" i="124" s="1"/>
  <c r="S35" i="124"/>
  <c r="R35" i="124"/>
  <c r="O35" i="124"/>
  <c r="X34" i="124"/>
  <c r="W34" i="124"/>
  <c r="P34" i="124" s="1"/>
  <c r="Q34" i="124" s="1"/>
  <c r="V34" i="124"/>
  <c r="U34" i="124"/>
  <c r="T34" i="124"/>
  <c r="I34" i="124" s="1"/>
  <c r="S34" i="124"/>
  <c r="R34" i="124"/>
  <c r="O34" i="124"/>
  <c r="Z33" i="124"/>
  <c r="X33" i="124"/>
  <c r="W33" i="124"/>
  <c r="P33" i="124" s="1"/>
  <c r="Q33" i="124" s="1"/>
  <c r="V33" i="124"/>
  <c r="U33" i="124"/>
  <c r="T33" i="124"/>
  <c r="I33" i="124" s="1"/>
  <c r="S33" i="124"/>
  <c r="R33" i="124"/>
  <c r="O33" i="124"/>
  <c r="AE32" i="124"/>
  <c r="Z32" i="124"/>
  <c r="X32" i="124"/>
  <c r="W32" i="124"/>
  <c r="P32" i="124" s="1"/>
  <c r="Q32" i="124" s="1"/>
  <c r="V32" i="124"/>
  <c r="U32" i="124"/>
  <c r="T32" i="124"/>
  <c r="I32" i="124" s="1"/>
  <c r="S32" i="124"/>
  <c r="R32" i="124"/>
  <c r="O32" i="124"/>
  <c r="AE31" i="124"/>
  <c r="Z31" i="124"/>
  <c r="X31" i="124"/>
  <c r="W31" i="124"/>
  <c r="P31" i="124" s="1"/>
  <c r="Q31" i="124" s="1"/>
  <c r="V31" i="124"/>
  <c r="U31" i="124"/>
  <c r="T31" i="124"/>
  <c r="I31" i="124" s="1"/>
  <c r="S31" i="124"/>
  <c r="R31" i="124"/>
  <c r="O31" i="124"/>
  <c r="AE30" i="124"/>
  <c r="Z30" i="124"/>
  <c r="X30" i="124"/>
  <c r="W30" i="124"/>
  <c r="P30" i="124" s="1"/>
  <c r="Q30" i="124" s="1"/>
  <c r="V30" i="124"/>
  <c r="U30" i="124"/>
  <c r="T30" i="124"/>
  <c r="I30" i="124" s="1"/>
  <c r="S30" i="124"/>
  <c r="R30" i="124"/>
  <c r="O30" i="124"/>
  <c r="AE29" i="124"/>
  <c r="Z29" i="124"/>
  <c r="X29" i="124"/>
  <c r="W29" i="124"/>
  <c r="P29" i="124" s="1"/>
  <c r="Q29" i="124" s="1"/>
  <c r="V29" i="124"/>
  <c r="U29" i="124"/>
  <c r="T29" i="124"/>
  <c r="I29" i="124" s="1"/>
  <c r="S29" i="124"/>
  <c r="R29" i="124"/>
  <c r="O29" i="124"/>
  <c r="AE28" i="124"/>
  <c r="Z28" i="124"/>
  <c r="X28" i="124"/>
  <c r="W28" i="124"/>
  <c r="P28" i="124" s="1"/>
  <c r="Q28" i="124" s="1"/>
  <c r="V28" i="124"/>
  <c r="U28" i="124"/>
  <c r="T28" i="124"/>
  <c r="I28" i="124" s="1"/>
  <c r="S28" i="124"/>
  <c r="R28" i="124"/>
  <c r="O28" i="124"/>
  <c r="AE27" i="124"/>
  <c r="Z27" i="124"/>
  <c r="X27" i="124"/>
  <c r="W27" i="124"/>
  <c r="P27" i="124" s="1"/>
  <c r="Q27" i="124" s="1"/>
  <c r="V27" i="124"/>
  <c r="U27" i="124"/>
  <c r="T27" i="124"/>
  <c r="I27" i="124" s="1"/>
  <c r="S27" i="124"/>
  <c r="R27" i="124"/>
  <c r="O27" i="124"/>
  <c r="AE26" i="124"/>
  <c r="Z26" i="124"/>
  <c r="X26" i="124"/>
  <c r="W26" i="124"/>
  <c r="P26" i="124" s="1"/>
  <c r="Q26" i="124" s="1"/>
  <c r="V26" i="124"/>
  <c r="U26" i="124"/>
  <c r="T26" i="124"/>
  <c r="I26" i="124" s="1"/>
  <c r="S26" i="124"/>
  <c r="R26" i="124"/>
  <c r="O26" i="124"/>
  <c r="AE25" i="124"/>
  <c r="Z25" i="124"/>
  <c r="X25" i="124"/>
  <c r="W25" i="124"/>
  <c r="P25" i="124" s="1"/>
  <c r="Q25" i="124" s="1"/>
  <c r="V25" i="124"/>
  <c r="U25" i="124"/>
  <c r="T25" i="124"/>
  <c r="I25" i="124" s="1"/>
  <c r="S25" i="124"/>
  <c r="R25" i="124"/>
  <c r="O25" i="124"/>
  <c r="AE24" i="124"/>
  <c r="Z24" i="124"/>
  <c r="X24" i="124"/>
  <c r="W24" i="124"/>
  <c r="P24" i="124" s="1"/>
  <c r="Q24" i="124" s="1"/>
  <c r="V24" i="124"/>
  <c r="U24" i="124"/>
  <c r="T24" i="124"/>
  <c r="I24" i="124" s="1"/>
  <c r="S24" i="124"/>
  <c r="R24" i="124"/>
  <c r="O24" i="124"/>
  <c r="AE23" i="124"/>
  <c r="Z23" i="124"/>
  <c r="X23" i="124"/>
  <c r="W23" i="124"/>
  <c r="P23" i="124" s="1"/>
  <c r="Q23" i="124" s="1"/>
  <c r="V23" i="124"/>
  <c r="U23" i="124"/>
  <c r="T23" i="124"/>
  <c r="I23" i="124" s="1"/>
  <c r="S23" i="124"/>
  <c r="R23" i="124"/>
  <c r="O23" i="124"/>
  <c r="AE22" i="124"/>
  <c r="Z22" i="124"/>
  <c r="X22" i="124"/>
  <c r="W22" i="124"/>
  <c r="P22" i="124" s="1"/>
  <c r="Q22" i="124" s="1"/>
  <c r="V22" i="124"/>
  <c r="U22" i="124"/>
  <c r="T22" i="124"/>
  <c r="I22" i="124" s="1"/>
  <c r="S22" i="124"/>
  <c r="R22" i="124"/>
  <c r="O22" i="124"/>
  <c r="AE21" i="124"/>
  <c r="Z21" i="124"/>
  <c r="X21" i="124"/>
  <c r="W21" i="124"/>
  <c r="P21" i="124" s="1"/>
  <c r="Q21" i="124" s="1"/>
  <c r="V21" i="124"/>
  <c r="U21" i="124"/>
  <c r="T21" i="124"/>
  <c r="I21" i="124" s="1"/>
  <c r="S21" i="124"/>
  <c r="R21" i="124"/>
  <c r="O21" i="124"/>
  <c r="AE20" i="124"/>
  <c r="Z20" i="124"/>
  <c r="X20" i="124"/>
  <c r="W20" i="124"/>
  <c r="P20" i="124" s="1"/>
  <c r="Q20" i="124" s="1"/>
  <c r="V20" i="124"/>
  <c r="U20" i="124"/>
  <c r="T20" i="124"/>
  <c r="I20" i="124" s="1"/>
  <c r="S20" i="124"/>
  <c r="R20" i="124"/>
  <c r="O20" i="124"/>
  <c r="AE19" i="124"/>
  <c r="Z19" i="124"/>
  <c r="X19" i="124"/>
  <c r="W19" i="124"/>
  <c r="P19" i="124" s="1"/>
  <c r="Q19" i="124" s="1"/>
  <c r="V19" i="124"/>
  <c r="U19" i="124"/>
  <c r="T19" i="124"/>
  <c r="I19" i="124" s="1"/>
  <c r="S19" i="124"/>
  <c r="R19" i="124"/>
  <c r="O19" i="124"/>
  <c r="AE18" i="124"/>
  <c r="Z18" i="124"/>
  <c r="X18" i="124"/>
  <c r="W18" i="124"/>
  <c r="P18" i="124" s="1"/>
  <c r="Q18" i="124" s="1"/>
  <c r="V18" i="124"/>
  <c r="U18" i="124"/>
  <c r="T18" i="124"/>
  <c r="I18" i="124" s="1"/>
  <c r="S18" i="124"/>
  <c r="R18" i="124"/>
  <c r="O18" i="124"/>
  <c r="AE17" i="124"/>
  <c r="Z17" i="124"/>
  <c r="X17" i="124"/>
  <c r="W17" i="124"/>
  <c r="P17" i="124" s="1"/>
  <c r="Q17" i="124" s="1"/>
  <c r="V17" i="124"/>
  <c r="U17" i="124"/>
  <c r="T17" i="124"/>
  <c r="I17" i="124" s="1"/>
  <c r="S17" i="124"/>
  <c r="R17" i="124"/>
  <c r="O17" i="124"/>
  <c r="AE16" i="124"/>
  <c r="Z16" i="124"/>
  <c r="X16" i="124"/>
  <c r="W16" i="124"/>
  <c r="P16" i="124" s="1"/>
  <c r="Q16" i="124" s="1"/>
  <c r="V16" i="124"/>
  <c r="U16" i="124"/>
  <c r="T16" i="124"/>
  <c r="I16" i="124" s="1"/>
  <c r="S16" i="124"/>
  <c r="R16" i="124"/>
  <c r="O16" i="124"/>
  <c r="AE15" i="124"/>
  <c r="Z15" i="124"/>
  <c r="X15" i="124"/>
  <c r="W15" i="124"/>
  <c r="P15" i="124" s="1"/>
  <c r="Q15" i="124" s="1"/>
  <c r="V15" i="124"/>
  <c r="U15" i="124"/>
  <c r="T15" i="124"/>
  <c r="I15" i="124" s="1"/>
  <c r="S15" i="124"/>
  <c r="R15" i="124"/>
  <c r="O15" i="124"/>
  <c r="AE14" i="124"/>
  <c r="Z14" i="124"/>
  <c r="X14" i="124"/>
  <c r="W14" i="124"/>
  <c r="P14" i="124" s="1"/>
  <c r="Q14" i="124" s="1"/>
  <c r="V14" i="124"/>
  <c r="U14" i="124"/>
  <c r="T14" i="124"/>
  <c r="I14" i="124" s="1"/>
  <c r="S14" i="124"/>
  <c r="R14" i="124"/>
  <c r="O14" i="124"/>
  <c r="AE13" i="124"/>
  <c r="Z13" i="124"/>
  <c r="X13" i="124"/>
  <c r="W13" i="124"/>
  <c r="P13" i="124" s="1"/>
  <c r="Q13" i="124" s="1"/>
  <c r="V13" i="124"/>
  <c r="U13" i="124"/>
  <c r="T13" i="124"/>
  <c r="I13" i="124" s="1"/>
  <c r="S13" i="124"/>
  <c r="R13" i="124"/>
  <c r="O13" i="124"/>
  <c r="AE12" i="124"/>
  <c r="W12" i="124"/>
  <c r="P12" i="124" s="1"/>
  <c r="Q12" i="124" s="1"/>
  <c r="V12" i="124"/>
  <c r="U12" i="124"/>
  <c r="T12" i="124"/>
  <c r="I12" i="124" s="1"/>
  <c r="S12" i="124"/>
  <c r="R12" i="124"/>
  <c r="O12" i="124"/>
  <c r="AE11" i="124"/>
  <c r="W11" i="124"/>
  <c r="P11" i="124" s="1"/>
  <c r="Q11" i="124" s="1"/>
  <c r="V11" i="124"/>
  <c r="U11" i="124"/>
  <c r="T11" i="124"/>
  <c r="I11" i="124" s="1"/>
  <c r="S11" i="124"/>
  <c r="R11" i="124"/>
  <c r="O11" i="124"/>
  <c r="W10" i="124"/>
  <c r="P10" i="124" s="1"/>
  <c r="Q10" i="124" s="1"/>
  <c r="V10" i="124"/>
  <c r="U10" i="124"/>
  <c r="T10" i="124"/>
  <c r="I10" i="124" s="1"/>
  <c r="S10" i="124"/>
  <c r="R10" i="124"/>
  <c r="O10" i="124"/>
  <c r="O9" i="124"/>
  <c r="AJ6" i="124"/>
  <c r="AG4" i="124"/>
  <c r="AF4" i="124"/>
  <c r="AG3" i="124"/>
  <c r="AF3" i="124"/>
  <c r="AG2" i="124"/>
  <c r="AF2" i="124"/>
  <c r="AN1" i="124"/>
  <c r="AG1" i="124"/>
  <c r="V9" i="124" s="1"/>
  <c r="AF1" i="124"/>
  <c r="R9" i="124" s="1"/>
  <c r="Z35" i="123"/>
  <c r="X35" i="123"/>
  <c r="W35" i="123"/>
  <c r="P35" i="123" s="1"/>
  <c r="Q35" i="123" s="1"/>
  <c r="G35" i="123" s="1"/>
  <c r="V35" i="123"/>
  <c r="U35" i="123"/>
  <c r="T35" i="123"/>
  <c r="I35" i="123" s="1"/>
  <c r="S35" i="123"/>
  <c r="R35" i="123"/>
  <c r="O35" i="123"/>
  <c r="X34" i="123"/>
  <c r="W34" i="123"/>
  <c r="P34" i="123" s="1"/>
  <c r="Q34" i="123" s="1"/>
  <c r="V34" i="123"/>
  <c r="U34" i="123"/>
  <c r="T34" i="123"/>
  <c r="I34" i="123" s="1"/>
  <c r="S34" i="123"/>
  <c r="R34" i="123"/>
  <c r="O34" i="123"/>
  <c r="Z33" i="123"/>
  <c r="X33" i="123"/>
  <c r="W33" i="123"/>
  <c r="P33" i="123" s="1"/>
  <c r="Q33" i="123" s="1"/>
  <c r="V33" i="123"/>
  <c r="U33" i="123"/>
  <c r="T33" i="123"/>
  <c r="I33" i="123" s="1"/>
  <c r="S33" i="123"/>
  <c r="R33" i="123"/>
  <c r="O33" i="123"/>
  <c r="AE32" i="123"/>
  <c r="Z32" i="123"/>
  <c r="X32" i="123"/>
  <c r="W32" i="123"/>
  <c r="P32" i="123" s="1"/>
  <c r="Q32" i="123" s="1"/>
  <c r="V32" i="123"/>
  <c r="U32" i="123"/>
  <c r="T32" i="123"/>
  <c r="I32" i="123" s="1"/>
  <c r="S32" i="123"/>
  <c r="R32" i="123"/>
  <c r="O32" i="123"/>
  <c r="AE31" i="123"/>
  <c r="Z31" i="123"/>
  <c r="X31" i="123"/>
  <c r="W31" i="123"/>
  <c r="P31" i="123" s="1"/>
  <c r="Q31" i="123" s="1"/>
  <c r="V31" i="123"/>
  <c r="U31" i="123"/>
  <c r="T31" i="123"/>
  <c r="I31" i="123" s="1"/>
  <c r="S31" i="123"/>
  <c r="R31" i="123"/>
  <c r="O31" i="123"/>
  <c r="AE30" i="123"/>
  <c r="Z30" i="123"/>
  <c r="X30" i="123"/>
  <c r="W30" i="123"/>
  <c r="P30" i="123" s="1"/>
  <c r="Q30" i="123" s="1"/>
  <c r="G30" i="123" s="1"/>
  <c r="V30" i="123"/>
  <c r="U30" i="123"/>
  <c r="T30" i="123"/>
  <c r="I30" i="123" s="1"/>
  <c r="S30" i="123"/>
  <c r="R30" i="123"/>
  <c r="O30" i="123"/>
  <c r="AE29" i="123"/>
  <c r="Z29" i="123"/>
  <c r="X29" i="123"/>
  <c r="W29" i="123"/>
  <c r="P29" i="123" s="1"/>
  <c r="Q29" i="123" s="1"/>
  <c r="V29" i="123"/>
  <c r="U29" i="123"/>
  <c r="T29" i="123"/>
  <c r="I29" i="123" s="1"/>
  <c r="S29" i="123"/>
  <c r="R29" i="123"/>
  <c r="O29" i="123"/>
  <c r="AE28" i="123"/>
  <c r="Z28" i="123"/>
  <c r="X28" i="123"/>
  <c r="W28" i="123"/>
  <c r="P28" i="123" s="1"/>
  <c r="Q28" i="123" s="1"/>
  <c r="G28" i="123" s="1"/>
  <c r="V28" i="123"/>
  <c r="U28" i="123"/>
  <c r="T28" i="123"/>
  <c r="I28" i="123" s="1"/>
  <c r="S28" i="123"/>
  <c r="R28" i="123"/>
  <c r="O28" i="123"/>
  <c r="AE27" i="123"/>
  <c r="Z27" i="123"/>
  <c r="X27" i="123"/>
  <c r="W27" i="123"/>
  <c r="P27" i="123" s="1"/>
  <c r="Q27" i="123" s="1"/>
  <c r="V27" i="123"/>
  <c r="U27" i="123"/>
  <c r="T27" i="123"/>
  <c r="I27" i="123" s="1"/>
  <c r="S27" i="123"/>
  <c r="R27" i="123"/>
  <c r="O27" i="123"/>
  <c r="AE26" i="123"/>
  <c r="Z26" i="123"/>
  <c r="X26" i="123"/>
  <c r="W26" i="123"/>
  <c r="P26" i="123" s="1"/>
  <c r="Q26" i="123" s="1"/>
  <c r="G26" i="123" s="1"/>
  <c r="V26" i="123"/>
  <c r="U26" i="123"/>
  <c r="T26" i="123"/>
  <c r="I26" i="123" s="1"/>
  <c r="S26" i="123"/>
  <c r="R26" i="123"/>
  <c r="O26" i="123"/>
  <c r="AE25" i="123"/>
  <c r="Z25" i="123"/>
  <c r="X25" i="123"/>
  <c r="W25" i="123"/>
  <c r="P25" i="123" s="1"/>
  <c r="Q25" i="123" s="1"/>
  <c r="V25" i="123"/>
  <c r="U25" i="123"/>
  <c r="T25" i="123"/>
  <c r="I25" i="123" s="1"/>
  <c r="S25" i="123"/>
  <c r="R25" i="123"/>
  <c r="O25" i="123"/>
  <c r="AE24" i="123"/>
  <c r="Z24" i="123"/>
  <c r="X24" i="123"/>
  <c r="W24" i="123"/>
  <c r="P24" i="123" s="1"/>
  <c r="Q24" i="123" s="1"/>
  <c r="G24" i="123" s="1"/>
  <c r="V24" i="123"/>
  <c r="U24" i="123"/>
  <c r="T24" i="123"/>
  <c r="I24" i="123" s="1"/>
  <c r="S24" i="123"/>
  <c r="R24" i="123"/>
  <c r="O24" i="123"/>
  <c r="AE23" i="123"/>
  <c r="Z23" i="123"/>
  <c r="X23" i="123"/>
  <c r="W23" i="123"/>
  <c r="P23" i="123" s="1"/>
  <c r="Q23" i="123" s="1"/>
  <c r="V23" i="123"/>
  <c r="U23" i="123"/>
  <c r="T23" i="123"/>
  <c r="I23" i="123" s="1"/>
  <c r="S23" i="123"/>
  <c r="R23" i="123"/>
  <c r="O23" i="123"/>
  <c r="AE22" i="123"/>
  <c r="Z22" i="123"/>
  <c r="X22" i="123"/>
  <c r="W22" i="123"/>
  <c r="P22" i="123" s="1"/>
  <c r="Q22" i="123" s="1"/>
  <c r="G22" i="123" s="1"/>
  <c r="V22" i="123"/>
  <c r="U22" i="123"/>
  <c r="T22" i="123"/>
  <c r="I22" i="123" s="1"/>
  <c r="S22" i="123"/>
  <c r="R22" i="123"/>
  <c r="O22" i="123"/>
  <c r="AE21" i="123"/>
  <c r="Z21" i="123"/>
  <c r="X21" i="123"/>
  <c r="W21" i="123"/>
  <c r="P21" i="123" s="1"/>
  <c r="Q21" i="123" s="1"/>
  <c r="V21" i="123"/>
  <c r="U21" i="123"/>
  <c r="T21" i="123"/>
  <c r="I21" i="123" s="1"/>
  <c r="S21" i="123"/>
  <c r="R21" i="123"/>
  <c r="O21" i="123"/>
  <c r="AE20" i="123"/>
  <c r="Z20" i="123"/>
  <c r="X20" i="123"/>
  <c r="W20" i="123"/>
  <c r="P20" i="123" s="1"/>
  <c r="Q20" i="123" s="1"/>
  <c r="G20" i="123" s="1"/>
  <c r="V20" i="123"/>
  <c r="U20" i="123"/>
  <c r="T20" i="123"/>
  <c r="I20" i="123" s="1"/>
  <c r="S20" i="123"/>
  <c r="R20" i="123"/>
  <c r="O20" i="123"/>
  <c r="AE19" i="123"/>
  <c r="Z19" i="123"/>
  <c r="X19" i="123"/>
  <c r="W19" i="123"/>
  <c r="P19" i="123" s="1"/>
  <c r="Q19" i="123" s="1"/>
  <c r="V19" i="123"/>
  <c r="U19" i="123"/>
  <c r="T19" i="123"/>
  <c r="I19" i="123" s="1"/>
  <c r="S19" i="123"/>
  <c r="R19" i="123"/>
  <c r="O19" i="123"/>
  <c r="AE18" i="123"/>
  <c r="Z18" i="123"/>
  <c r="X18" i="123"/>
  <c r="W18" i="123"/>
  <c r="P18" i="123" s="1"/>
  <c r="Q18" i="123" s="1"/>
  <c r="G18" i="123" s="1"/>
  <c r="V18" i="123"/>
  <c r="U18" i="123"/>
  <c r="T18" i="123"/>
  <c r="I18" i="123" s="1"/>
  <c r="S18" i="123"/>
  <c r="R18" i="123"/>
  <c r="O18" i="123"/>
  <c r="AE17" i="123"/>
  <c r="Z17" i="123"/>
  <c r="X17" i="123"/>
  <c r="W17" i="123"/>
  <c r="P17" i="123" s="1"/>
  <c r="Q17" i="123" s="1"/>
  <c r="V17" i="123"/>
  <c r="U17" i="123"/>
  <c r="T17" i="123"/>
  <c r="I17" i="123" s="1"/>
  <c r="S17" i="123"/>
  <c r="R17" i="123"/>
  <c r="O17" i="123"/>
  <c r="AE16" i="123"/>
  <c r="Z16" i="123"/>
  <c r="X16" i="123"/>
  <c r="W16" i="123"/>
  <c r="P16" i="123" s="1"/>
  <c r="Q16" i="123" s="1"/>
  <c r="G16" i="123" s="1"/>
  <c r="V16" i="123"/>
  <c r="U16" i="123"/>
  <c r="T16" i="123"/>
  <c r="I16" i="123" s="1"/>
  <c r="S16" i="123"/>
  <c r="R16" i="123"/>
  <c r="O16" i="123"/>
  <c r="AE15" i="123"/>
  <c r="Z15" i="123"/>
  <c r="X15" i="123"/>
  <c r="W15" i="123"/>
  <c r="P15" i="123" s="1"/>
  <c r="Q15" i="123" s="1"/>
  <c r="V15" i="123"/>
  <c r="U15" i="123"/>
  <c r="T15" i="123"/>
  <c r="I15" i="123" s="1"/>
  <c r="S15" i="123"/>
  <c r="R15" i="123"/>
  <c r="O15" i="123"/>
  <c r="AE14" i="123"/>
  <c r="Z14" i="123"/>
  <c r="X14" i="123"/>
  <c r="W14" i="123"/>
  <c r="P14" i="123" s="1"/>
  <c r="Q14" i="123" s="1"/>
  <c r="G14" i="123" s="1"/>
  <c r="V14" i="123"/>
  <c r="U14" i="123"/>
  <c r="T14" i="123"/>
  <c r="I14" i="123" s="1"/>
  <c r="S14" i="123"/>
  <c r="R14" i="123"/>
  <c r="O14" i="123"/>
  <c r="AE13" i="123"/>
  <c r="Z13" i="123"/>
  <c r="X13" i="123"/>
  <c r="W13" i="123"/>
  <c r="P13" i="123" s="1"/>
  <c r="Q13" i="123" s="1"/>
  <c r="V13" i="123"/>
  <c r="U13" i="123"/>
  <c r="T13" i="123"/>
  <c r="I13" i="123" s="1"/>
  <c r="S13" i="123"/>
  <c r="R13" i="123"/>
  <c r="O13" i="123"/>
  <c r="AE12" i="123"/>
  <c r="W12" i="123"/>
  <c r="P12" i="123" s="1"/>
  <c r="Q12" i="123" s="1"/>
  <c r="V12" i="123"/>
  <c r="U12" i="123"/>
  <c r="T12" i="123"/>
  <c r="I12" i="123" s="1"/>
  <c r="S12" i="123"/>
  <c r="R12" i="123"/>
  <c r="O12" i="123"/>
  <c r="AE11" i="123"/>
  <c r="W11" i="123"/>
  <c r="P11" i="123" s="1"/>
  <c r="Q11" i="123" s="1"/>
  <c r="V11" i="123"/>
  <c r="U11" i="123"/>
  <c r="T11" i="123"/>
  <c r="I11" i="123" s="1"/>
  <c r="S11" i="123"/>
  <c r="R11" i="123"/>
  <c r="O11" i="123"/>
  <c r="W10" i="123"/>
  <c r="P10" i="123" s="1"/>
  <c r="Q10" i="123" s="1"/>
  <c r="V10" i="123"/>
  <c r="U10" i="123"/>
  <c r="T10" i="123"/>
  <c r="I10" i="123" s="1"/>
  <c r="S10" i="123"/>
  <c r="R10" i="123"/>
  <c r="O10" i="123"/>
  <c r="O9" i="123"/>
  <c r="AJ6" i="123"/>
  <c r="AG4" i="123"/>
  <c r="AF4" i="123"/>
  <c r="AG3" i="123"/>
  <c r="AF3" i="123"/>
  <c r="AG2" i="123"/>
  <c r="AF2" i="123"/>
  <c r="AN1" i="123"/>
  <c r="AG1" i="123"/>
  <c r="V9" i="123" s="1"/>
  <c r="AF1" i="123"/>
  <c r="R9" i="123" s="1"/>
  <c r="Z35" i="122"/>
  <c r="X35" i="122"/>
  <c r="W35" i="122"/>
  <c r="P35" i="122" s="1"/>
  <c r="Q35" i="122" s="1"/>
  <c r="G35" i="122" s="1"/>
  <c r="V35" i="122"/>
  <c r="U35" i="122"/>
  <c r="T35" i="122"/>
  <c r="I35" i="122" s="1"/>
  <c r="S35" i="122"/>
  <c r="R35" i="122"/>
  <c r="O35" i="122"/>
  <c r="X34" i="122"/>
  <c r="W34" i="122"/>
  <c r="P34" i="122" s="1"/>
  <c r="Q34" i="122" s="1"/>
  <c r="V34" i="122"/>
  <c r="U34" i="122"/>
  <c r="T34" i="122"/>
  <c r="I34" i="122" s="1"/>
  <c r="S34" i="122"/>
  <c r="R34" i="122"/>
  <c r="O34" i="122"/>
  <c r="Z33" i="122"/>
  <c r="X33" i="122"/>
  <c r="W33" i="122"/>
  <c r="P33" i="122" s="1"/>
  <c r="Q33" i="122" s="1"/>
  <c r="G33" i="122" s="1"/>
  <c r="V33" i="122"/>
  <c r="U33" i="122"/>
  <c r="T33" i="122"/>
  <c r="I33" i="122" s="1"/>
  <c r="S33" i="122"/>
  <c r="R33" i="122"/>
  <c r="O33" i="122"/>
  <c r="AE32" i="122"/>
  <c r="Z32" i="122"/>
  <c r="X32" i="122"/>
  <c r="W32" i="122"/>
  <c r="P32" i="122" s="1"/>
  <c r="Q32" i="122" s="1"/>
  <c r="V32" i="122"/>
  <c r="U32" i="122"/>
  <c r="T32" i="122"/>
  <c r="I32" i="122" s="1"/>
  <c r="S32" i="122"/>
  <c r="R32" i="122"/>
  <c r="O32" i="122"/>
  <c r="AE31" i="122"/>
  <c r="Z31" i="122"/>
  <c r="X31" i="122"/>
  <c r="W31" i="122"/>
  <c r="P31" i="122" s="1"/>
  <c r="Q31" i="122" s="1"/>
  <c r="G31" i="122" s="1"/>
  <c r="V31" i="122"/>
  <c r="U31" i="122"/>
  <c r="T31" i="122"/>
  <c r="I31" i="122" s="1"/>
  <c r="S31" i="122"/>
  <c r="R31" i="122"/>
  <c r="O31" i="122"/>
  <c r="AE30" i="122"/>
  <c r="Z30" i="122"/>
  <c r="X30" i="122"/>
  <c r="W30" i="122"/>
  <c r="P30" i="122" s="1"/>
  <c r="Q30" i="122" s="1"/>
  <c r="V30" i="122"/>
  <c r="U30" i="122"/>
  <c r="T30" i="122"/>
  <c r="I30" i="122" s="1"/>
  <c r="S30" i="122"/>
  <c r="R30" i="122"/>
  <c r="O30" i="122"/>
  <c r="AE29" i="122"/>
  <c r="Z29" i="122"/>
  <c r="X29" i="122"/>
  <c r="W29" i="122"/>
  <c r="P29" i="122" s="1"/>
  <c r="Q29" i="122" s="1"/>
  <c r="G29" i="122" s="1"/>
  <c r="V29" i="122"/>
  <c r="U29" i="122"/>
  <c r="T29" i="122"/>
  <c r="I29" i="122" s="1"/>
  <c r="S29" i="122"/>
  <c r="R29" i="122"/>
  <c r="O29" i="122"/>
  <c r="AE28" i="122"/>
  <c r="Z28" i="122"/>
  <c r="X28" i="122"/>
  <c r="W28" i="122"/>
  <c r="P28" i="122" s="1"/>
  <c r="Q28" i="122" s="1"/>
  <c r="V28" i="122"/>
  <c r="U28" i="122"/>
  <c r="T28" i="122"/>
  <c r="I28" i="122" s="1"/>
  <c r="S28" i="122"/>
  <c r="R28" i="122"/>
  <c r="O28" i="122"/>
  <c r="AE27" i="122"/>
  <c r="Z27" i="122"/>
  <c r="X27" i="122"/>
  <c r="W27" i="122"/>
  <c r="P27" i="122" s="1"/>
  <c r="Q27" i="122" s="1"/>
  <c r="G27" i="122" s="1"/>
  <c r="V27" i="122"/>
  <c r="U27" i="122"/>
  <c r="T27" i="122"/>
  <c r="I27" i="122" s="1"/>
  <c r="S27" i="122"/>
  <c r="R27" i="122"/>
  <c r="O27" i="122"/>
  <c r="AE26" i="122"/>
  <c r="Z26" i="122"/>
  <c r="X26" i="122"/>
  <c r="W26" i="122"/>
  <c r="P26" i="122" s="1"/>
  <c r="Q26" i="122" s="1"/>
  <c r="V26" i="122"/>
  <c r="U26" i="122"/>
  <c r="T26" i="122"/>
  <c r="I26" i="122" s="1"/>
  <c r="S26" i="122"/>
  <c r="R26" i="122"/>
  <c r="O26" i="122"/>
  <c r="AE25" i="122"/>
  <c r="Z25" i="122"/>
  <c r="X25" i="122"/>
  <c r="W25" i="122"/>
  <c r="P25" i="122" s="1"/>
  <c r="Q25" i="122" s="1"/>
  <c r="G25" i="122" s="1"/>
  <c r="V25" i="122"/>
  <c r="U25" i="122"/>
  <c r="T25" i="122"/>
  <c r="I25" i="122" s="1"/>
  <c r="S25" i="122"/>
  <c r="R25" i="122"/>
  <c r="O25" i="122"/>
  <c r="AE24" i="122"/>
  <c r="Z24" i="122"/>
  <c r="X24" i="122"/>
  <c r="W24" i="122"/>
  <c r="P24" i="122" s="1"/>
  <c r="Q24" i="122" s="1"/>
  <c r="V24" i="122"/>
  <c r="U24" i="122"/>
  <c r="T24" i="122"/>
  <c r="I24" i="122" s="1"/>
  <c r="S24" i="122"/>
  <c r="R24" i="122"/>
  <c r="O24" i="122"/>
  <c r="AE23" i="122"/>
  <c r="Z23" i="122"/>
  <c r="X23" i="122"/>
  <c r="W23" i="122"/>
  <c r="P23" i="122" s="1"/>
  <c r="Q23" i="122" s="1"/>
  <c r="G23" i="122" s="1"/>
  <c r="V23" i="122"/>
  <c r="U23" i="122"/>
  <c r="T23" i="122"/>
  <c r="I23" i="122" s="1"/>
  <c r="S23" i="122"/>
  <c r="R23" i="122"/>
  <c r="O23" i="122"/>
  <c r="AE22" i="122"/>
  <c r="Z22" i="122"/>
  <c r="X22" i="122"/>
  <c r="W22" i="122"/>
  <c r="P22" i="122" s="1"/>
  <c r="Q22" i="122" s="1"/>
  <c r="V22" i="122"/>
  <c r="U22" i="122"/>
  <c r="T22" i="122"/>
  <c r="I22" i="122" s="1"/>
  <c r="S22" i="122"/>
  <c r="R22" i="122"/>
  <c r="O22" i="122"/>
  <c r="AE21" i="122"/>
  <c r="Z21" i="122"/>
  <c r="X21" i="122"/>
  <c r="W21" i="122"/>
  <c r="P21" i="122" s="1"/>
  <c r="Q21" i="122" s="1"/>
  <c r="G21" i="122" s="1"/>
  <c r="V21" i="122"/>
  <c r="U21" i="122"/>
  <c r="T21" i="122"/>
  <c r="I21" i="122" s="1"/>
  <c r="S21" i="122"/>
  <c r="R21" i="122"/>
  <c r="O21" i="122"/>
  <c r="AE20" i="122"/>
  <c r="Z20" i="122"/>
  <c r="X20" i="122"/>
  <c r="W20" i="122"/>
  <c r="P20" i="122" s="1"/>
  <c r="Q20" i="122" s="1"/>
  <c r="V20" i="122"/>
  <c r="U20" i="122"/>
  <c r="T20" i="122"/>
  <c r="I20" i="122" s="1"/>
  <c r="S20" i="122"/>
  <c r="R20" i="122"/>
  <c r="O20" i="122"/>
  <c r="AE19" i="122"/>
  <c r="Z19" i="122"/>
  <c r="X19" i="122"/>
  <c r="W19" i="122"/>
  <c r="P19" i="122" s="1"/>
  <c r="Q19" i="122" s="1"/>
  <c r="G19" i="122" s="1"/>
  <c r="V19" i="122"/>
  <c r="U19" i="122"/>
  <c r="T19" i="122"/>
  <c r="I19" i="122" s="1"/>
  <c r="S19" i="122"/>
  <c r="R19" i="122"/>
  <c r="O19" i="122"/>
  <c r="AE18" i="122"/>
  <c r="Z18" i="122"/>
  <c r="X18" i="122"/>
  <c r="W18" i="122"/>
  <c r="P18" i="122" s="1"/>
  <c r="Q18" i="122" s="1"/>
  <c r="V18" i="122"/>
  <c r="U18" i="122"/>
  <c r="T18" i="122"/>
  <c r="I18" i="122" s="1"/>
  <c r="S18" i="122"/>
  <c r="R18" i="122"/>
  <c r="O18" i="122"/>
  <c r="AE17" i="122"/>
  <c r="Z17" i="122"/>
  <c r="X17" i="122"/>
  <c r="W17" i="122"/>
  <c r="P17" i="122" s="1"/>
  <c r="Q17" i="122" s="1"/>
  <c r="G17" i="122" s="1"/>
  <c r="V17" i="122"/>
  <c r="U17" i="122"/>
  <c r="T17" i="122"/>
  <c r="I17" i="122" s="1"/>
  <c r="S17" i="122"/>
  <c r="R17" i="122"/>
  <c r="O17" i="122"/>
  <c r="AE16" i="122"/>
  <c r="Z16" i="122"/>
  <c r="X16" i="122"/>
  <c r="W16" i="122"/>
  <c r="P16" i="122" s="1"/>
  <c r="Q16" i="122" s="1"/>
  <c r="V16" i="122"/>
  <c r="U16" i="122"/>
  <c r="T16" i="122"/>
  <c r="I16" i="122" s="1"/>
  <c r="S16" i="122"/>
  <c r="R16" i="122"/>
  <c r="O16" i="122"/>
  <c r="AE15" i="122"/>
  <c r="Z15" i="122"/>
  <c r="X15" i="122"/>
  <c r="W15" i="122"/>
  <c r="P15" i="122" s="1"/>
  <c r="Q15" i="122" s="1"/>
  <c r="G15" i="122" s="1"/>
  <c r="V15" i="122"/>
  <c r="U15" i="122"/>
  <c r="T15" i="122"/>
  <c r="I15" i="122" s="1"/>
  <c r="S15" i="122"/>
  <c r="R15" i="122"/>
  <c r="O15" i="122"/>
  <c r="AE14" i="122"/>
  <c r="Z14" i="122"/>
  <c r="X14" i="122"/>
  <c r="W14" i="122"/>
  <c r="P14" i="122" s="1"/>
  <c r="Q14" i="122" s="1"/>
  <c r="V14" i="122"/>
  <c r="U14" i="122"/>
  <c r="T14" i="122"/>
  <c r="I14" i="122" s="1"/>
  <c r="S14" i="122"/>
  <c r="R14" i="122"/>
  <c r="O14" i="122"/>
  <c r="AE13" i="122"/>
  <c r="Z13" i="122"/>
  <c r="X13" i="122"/>
  <c r="W13" i="122"/>
  <c r="P13" i="122" s="1"/>
  <c r="Q13" i="122" s="1"/>
  <c r="G13" i="122" s="1"/>
  <c r="V13" i="122"/>
  <c r="U13" i="122"/>
  <c r="T13" i="122"/>
  <c r="I13" i="122" s="1"/>
  <c r="S13" i="122"/>
  <c r="R13" i="122"/>
  <c r="O13" i="122"/>
  <c r="AE12" i="122"/>
  <c r="W12" i="122"/>
  <c r="P12" i="122" s="1"/>
  <c r="Q12" i="122" s="1"/>
  <c r="V12" i="122"/>
  <c r="U12" i="122"/>
  <c r="T12" i="122"/>
  <c r="I12" i="122" s="1"/>
  <c r="S12" i="122"/>
  <c r="R12" i="122"/>
  <c r="O12" i="122"/>
  <c r="AE11" i="122"/>
  <c r="W11" i="122"/>
  <c r="P11" i="122" s="1"/>
  <c r="Q11" i="122" s="1"/>
  <c r="V11" i="122"/>
  <c r="U11" i="122"/>
  <c r="T11" i="122"/>
  <c r="I11" i="122" s="1"/>
  <c r="S11" i="122"/>
  <c r="R11" i="122"/>
  <c r="O11" i="122"/>
  <c r="W10" i="122"/>
  <c r="P10" i="122" s="1"/>
  <c r="Q10" i="122" s="1"/>
  <c r="V10" i="122"/>
  <c r="U10" i="122"/>
  <c r="T10" i="122"/>
  <c r="I10" i="122" s="1"/>
  <c r="S10" i="122"/>
  <c r="R10" i="122"/>
  <c r="O10" i="122"/>
  <c r="O9" i="122"/>
  <c r="AJ6" i="122"/>
  <c r="AG4" i="122"/>
  <c r="AF4" i="122"/>
  <c r="AG3" i="122"/>
  <c r="AF3" i="122"/>
  <c r="AG2" i="122"/>
  <c r="AF2" i="122"/>
  <c r="AN1" i="122"/>
  <c r="AG1" i="122"/>
  <c r="V9" i="122" s="1"/>
  <c r="AF1" i="122"/>
  <c r="R9" i="122" s="1"/>
  <c r="Z35" i="121"/>
  <c r="X35" i="121"/>
  <c r="W35" i="121"/>
  <c r="P35" i="121" s="1"/>
  <c r="Q35" i="121" s="1"/>
  <c r="G35" i="121" s="1"/>
  <c r="V35" i="121"/>
  <c r="U35" i="121"/>
  <c r="T35" i="121"/>
  <c r="I35" i="121" s="1"/>
  <c r="S35" i="121"/>
  <c r="R35" i="121"/>
  <c r="O35" i="121"/>
  <c r="X34" i="121"/>
  <c r="W34" i="121"/>
  <c r="P34" i="121" s="1"/>
  <c r="Q34" i="121" s="1"/>
  <c r="V34" i="121"/>
  <c r="U34" i="121"/>
  <c r="T34" i="121"/>
  <c r="I34" i="121" s="1"/>
  <c r="S34" i="121"/>
  <c r="R34" i="121"/>
  <c r="O34" i="121"/>
  <c r="Z33" i="121"/>
  <c r="X33" i="121"/>
  <c r="W33" i="121"/>
  <c r="P33" i="121" s="1"/>
  <c r="Q33" i="121" s="1"/>
  <c r="V33" i="121"/>
  <c r="U33" i="121"/>
  <c r="T33" i="121"/>
  <c r="I33" i="121" s="1"/>
  <c r="S33" i="121"/>
  <c r="R33" i="121"/>
  <c r="O33" i="121"/>
  <c r="AE32" i="121"/>
  <c r="Z32" i="121"/>
  <c r="X32" i="121"/>
  <c r="W32" i="121"/>
  <c r="P32" i="121" s="1"/>
  <c r="Q32" i="121" s="1"/>
  <c r="V32" i="121"/>
  <c r="U32" i="121"/>
  <c r="T32" i="121"/>
  <c r="I32" i="121" s="1"/>
  <c r="S32" i="121"/>
  <c r="R32" i="121"/>
  <c r="O32" i="121"/>
  <c r="AE31" i="121"/>
  <c r="Z31" i="121"/>
  <c r="X31" i="121"/>
  <c r="W31" i="121"/>
  <c r="P31" i="121" s="1"/>
  <c r="Q31" i="121" s="1"/>
  <c r="V31" i="121"/>
  <c r="U31" i="121"/>
  <c r="T31" i="121"/>
  <c r="I31" i="121" s="1"/>
  <c r="S31" i="121"/>
  <c r="R31" i="121"/>
  <c r="O31" i="121"/>
  <c r="AE30" i="121"/>
  <c r="Z30" i="121"/>
  <c r="X30" i="121"/>
  <c r="W30" i="121"/>
  <c r="P30" i="121" s="1"/>
  <c r="Q30" i="121" s="1"/>
  <c r="V30" i="121"/>
  <c r="U30" i="121"/>
  <c r="T30" i="121"/>
  <c r="I30" i="121" s="1"/>
  <c r="S30" i="121"/>
  <c r="R30" i="121"/>
  <c r="O30" i="121"/>
  <c r="AE29" i="121"/>
  <c r="Z29" i="121"/>
  <c r="X29" i="121"/>
  <c r="W29" i="121"/>
  <c r="P29" i="121" s="1"/>
  <c r="Q29" i="121" s="1"/>
  <c r="V29" i="121"/>
  <c r="U29" i="121"/>
  <c r="T29" i="121"/>
  <c r="I29" i="121" s="1"/>
  <c r="S29" i="121"/>
  <c r="R29" i="121"/>
  <c r="O29" i="121"/>
  <c r="AE28" i="121"/>
  <c r="Z28" i="121"/>
  <c r="X28" i="121"/>
  <c r="W28" i="121"/>
  <c r="P28" i="121" s="1"/>
  <c r="Q28" i="121" s="1"/>
  <c r="V28" i="121"/>
  <c r="U28" i="121"/>
  <c r="T28" i="121"/>
  <c r="I28" i="121" s="1"/>
  <c r="S28" i="121"/>
  <c r="R28" i="121"/>
  <c r="O28" i="121"/>
  <c r="AE27" i="121"/>
  <c r="Z27" i="121"/>
  <c r="X27" i="121"/>
  <c r="W27" i="121"/>
  <c r="P27" i="121" s="1"/>
  <c r="Q27" i="121" s="1"/>
  <c r="V27" i="121"/>
  <c r="U27" i="121"/>
  <c r="T27" i="121"/>
  <c r="I27" i="121" s="1"/>
  <c r="S27" i="121"/>
  <c r="R27" i="121"/>
  <c r="O27" i="121"/>
  <c r="AE26" i="121"/>
  <c r="Z26" i="121"/>
  <c r="X26" i="121"/>
  <c r="W26" i="121"/>
  <c r="P26" i="121" s="1"/>
  <c r="Q26" i="121" s="1"/>
  <c r="V26" i="121"/>
  <c r="U26" i="121"/>
  <c r="T26" i="121"/>
  <c r="I26" i="121" s="1"/>
  <c r="S26" i="121"/>
  <c r="R26" i="121"/>
  <c r="O26" i="121"/>
  <c r="AE25" i="121"/>
  <c r="Z25" i="121"/>
  <c r="X25" i="121"/>
  <c r="W25" i="121"/>
  <c r="P25" i="121" s="1"/>
  <c r="Q25" i="121" s="1"/>
  <c r="V25" i="121"/>
  <c r="U25" i="121"/>
  <c r="T25" i="121"/>
  <c r="I25" i="121" s="1"/>
  <c r="S25" i="121"/>
  <c r="R25" i="121"/>
  <c r="O25" i="121"/>
  <c r="AE24" i="121"/>
  <c r="Z24" i="121"/>
  <c r="X24" i="121"/>
  <c r="W24" i="121"/>
  <c r="P24" i="121" s="1"/>
  <c r="Q24" i="121" s="1"/>
  <c r="V24" i="121"/>
  <c r="U24" i="121"/>
  <c r="T24" i="121"/>
  <c r="I24" i="121" s="1"/>
  <c r="S24" i="121"/>
  <c r="R24" i="121"/>
  <c r="O24" i="121"/>
  <c r="AE23" i="121"/>
  <c r="Z23" i="121"/>
  <c r="X23" i="121"/>
  <c r="W23" i="121"/>
  <c r="P23" i="121" s="1"/>
  <c r="Q23" i="121" s="1"/>
  <c r="V23" i="121"/>
  <c r="U23" i="121"/>
  <c r="T23" i="121"/>
  <c r="I23" i="121" s="1"/>
  <c r="S23" i="121"/>
  <c r="R23" i="121"/>
  <c r="O23" i="121"/>
  <c r="AE22" i="121"/>
  <c r="Z22" i="121"/>
  <c r="X22" i="121"/>
  <c r="W22" i="121"/>
  <c r="P22" i="121" s="1"/>
  <c r="Q22" i="121" s="1"/>
  <c r="V22" i="121"/>
  <c r="U22" i="121"/>
  <c r="T22" i="121"/>
  <c r="I22" i="121" s="1"/>
  <c r="S22" i="121"/>
  <c r="R22" i="121"/>
  <c r="O22" i="121"/>
  <c r="AE21" i="121"/>
  <c r="Z21" i="121"/>
  <c r="X21" i="121"/>
  <c r="W21" i="121"/>
  <c r="P21" i="121" s="1"/>
  <c r="Q21" i="121" s="1"/>
  <c r="V21" i="121"/>
  <c r="U21" i="121"/>
  <c r="T21" i="121"/>
  <c r="I21" i="121" s="1"/>
  <c r="S21" i="121"/>
  <c r="R21" i="121"/>
  <c r="O21" i="121"/>
  <c r="AE20" i="121"/>
  <c r="Z20" i="121"/>
  <c r="X20" i="121"/>
  <c r="W20" i="121"/>
  <c r="P20" i="121" s="1"/>
  <c r="Q20" i="121" s="1"/>
  <c r="V20" i="121"/>
  <c r="U20" i="121"/>
  <c r="T20" i="121"/>
  <c r="I20" i="121" s="1"/>
  <c r="S20" i="121"/>
  <c r="R20" i="121"/>
  <c r="O20" i="121"/>
  <c r="AE19" i="121"/>
  <c r="Z19" i="121"/>
  <c r="X19" i="121"/>
  <c r="W19" i="121"/>
  <c r="P19" i="121" s="1"/>
  <c r="Q19" i="121" s="1"/>
  <c r="V19" i="121"/>
  <c r="U19" i="121"/>
  <c r="T19" i="121"/>
  <c r="I19" i="121" s="1"/>
  <c r="S19" i="121"/>
  <c r="R19" i="121"/>
  <c r="O19" i="121"/>
  <c r="AE18" i="121"/>
  <c r="Z18" i="121"/>
  <c r="X18" i="121"/>
  <c r="W18" i="121"/>
  <c r="P18" i="121" s="1"/>
  <c r="Q18" i="121" s="1"/>
  <c r="V18" i="121"/>
  <c r="U18" i="121"/>
  <c r="T18" i="121"/>
  <c r="I18" i="121" s="1"/>
  <c r="S18" i="121"/>
  <c r="R18" i="121"/>
  <c r="O18" i="121"/>
  <c r="AE17" i="121"/>
  <c r="Z17" i="121"/>
  <c r="X17" i="121"/>
  <c r="W17" i="121"/>
  <c r="P17" i="121" s="1"/>
  <c r="Q17" i="121" s="1"/>
  <c r="V17" i="121"/>
  <c r="U17" i="121"/>
  <c r="T17" i="121"/>
  <c r="I17" i="121" s="1"/>
  <c r="S17" i="121"/>
  <c r="R17" i="121"/>
  <c r="O17" i="121"/>
  <c r="AE16" i="121"/>
  <c r="Z16" i="121"/>
  <c r="X16" i="121"/>
  <c r="W16" i="121"/>
  <c r="P16" i="121" s="1"/>
  <c r="Q16" i="121" s="1"/>
  <c r="V16" i="121"/>
  <c r="U16" i="121"/>
  <c r="T16" i="121"/>
  <c r="I16" i="121" s="1"/>
  <c r="S16" i="121"/>
  <c r="R16" i="121"/>
  <c r="O16" i="121"/>
  <c r="AE15" i="121"/>
  <c r="Z15" i="121"/>
  <c r="X15" i="121"/>
  <c r="W15" i="121"/>
  <c r="P15" i="121" s="1"/>
  <c r="Q15" i="121" s="1"/>
  <c r="V15" i="121"/>
  <c r="U15" i="121"/>
  <c r="T15" i="121"/>
  <c r="I15" i="121" s="1"/>
  <c r="S15" i="121"/>
  <c r="R15" i="121"/>
  <c r="O15" i="121"/>
  <c r="AE14" i="121"/>
  <c r="Z14" i="121"/>
  <c r="X14" i="121"/>
  <c r="W14" i="121"/>
  <c r="P14" i="121" s="1"/>
  <c r="Q14" i="121" s="1"/>
  <c r="V14" i="121"/>
  <c r="U14" i="121"/>
  <c r="T14" i="121"/>
  <c r="I14" i="121" s="1"/>
  <c r="S14" i="121"/>
  <c r="R14" i="121"/>
  <c r="O14" i="121"/>
  <c r="AE13" i="121"/>
  <c r="Z13" i="121"/>
  <c r="X13" i="121"/>
  <c r="W13" i="121"/>
  <c r="P13" i="121" s="1"/>
  <c r="Q13" i="121" s="1"/>
  <c r="V13" i="121"/>
  <c r="U13" i="121"/>
  <c r="T13" i="121"/>
  <c r="I13" i="121" s="1"/>
  <c r="S13" i="121"/>
  <c r="R13" i="121"/>
  <c r="O13" i="121"/>
  <c r="AE12" i="121"/>
  <c r="W12" i="121"/>
  <c r="P12" i="121" s="1"/>
  <c r="Q12" i="121" s="1"/>
  <c r="V12" i="121"/>
  <c r="U12" i="121"/>
  <c r="T12" i="121"/>
  <c r="I12" i="121" s="1"/>
  <c r="S12" i="121"/>
  <c r="R12" i="121"/>
  <c r="O12" i="121"/>
  <c r="AE11" i="121"/>
  <c r="W11" i="121"/>
  <c r="P11" i="121" s="1"/>
  <c r="Q11" i="121" s="1"/>
  <c r="V11" i="121"/>
  <c r="U11" i="121"/>
  <c r="T11" i="121"/>
  <c r="I11" i="121" s="1"/>
  <c r="S11" i="121"/>
  <c r="R11" i="121"/>
  <c r="O11" i="121"/>
  <c r="W10" i="121"/>
  <c r="P10" i="121" s="1"/>
  <c r="Q10" i="121" s="1"/>
  <c r="V10" i="121"/>
  <c r="U10" i="121"/>
  <c r="T10" i="121"/>
  <c r="I10" i="121" s="1"/>
  <c r="S10" i="121"/>
  <c r="R10" i="121"/>
  <c r="O10" i="121"/>
  <c r="O9" i="121"/>
  <c r="AJ6" i="121"/>
  <c r="AG4" i="121"/>
  <c r="AF4" i="121"/>
  <c r="AG3" i="121"/>
  <c r="AF3" i="121"/>
  <c r="AG2" i="121"/>
  <c r="AF2" i="121"/>
  <c r="AN1" i="121"/>
  <c r="AG1" i="121"/>
  <c r="V9" i="121" s="1"/>
  <c r="AF1" i="121"/>
  <c r="R9" i="121" s="1"/>
  <c r="Z35" i="120"/>
  <c r="X35" i="120"/>
  <c r="W35" i="120"/>
  <c r="P35" i="120" s="1"/>
  <c r="Q35" i="120" s="1"/>
  <c r="G35" i="120" s="1"/>
  <c r="V35" i="120"/>
  <c r="U35" i="120"/>
  <c r="T35" i="120"/>
  <c r="I35" i="120" s="1"/>
  <c r="S35" i="120"/>
  <c r="R35" i="120"/>
  <c r="O35" i="120"/>
  <c r="X34" i="120"/>
  <c r="W34" i="120"/>
  <c r="P34" i="120" s="1"/>
  <c r="Q34" i="120" s="1"/>
  <c r="V34" i="120"/>
  <c r="U34" i="120"/>
  <c r="T34" i="120"/>
  <c r="I34" i="120" s="1"/>
  <c r="S34" i="120"/>
  <c r="R34" i="120"/>
  <c r="O34" i="120"/>
  <c r="Z33" i="120"/>
  <c r="X33" i="120"/>
  <c r="W33" i="120"/>
  <c r="P33" i="120" s="1"/>
  <c r="Q33" i="120" s="1"/>
  <c r="V33" i="120"/>
  <c r="U33" i="120"/>
  <c r="T33" i="120"/>
  <c r="I33" i="120" s="1"/>
  <c r="S33" i="120"/>
  <c r="R33" i="120"/>
  <c r="O33" i="120"/>
  <c r="AE32" i="120"/>
  <c r="Z32" i="120"/>
  <c r="X32" i="120"/>
  <c r="W32" i="120"/>
  <c r="P32" i="120" s="1"/>
  <c r="Q32" i="120" s="1"/>
  <c r="V32" i="120"/>
  <c r="U32" i="120"/>
  <c r="T32" i="120"/>
  <c r="I32" i="120" s="1"/>
  <c r="S32" i="120"/>
  <c r="R32" i="120"/>
  <c r="O32" i="120"/>
  <c r="AE31" i="120"/>
  <c r="Z31" i="120"/>
  <c r="X31" i="120"/>
  <c r="W31" i="120"/>
  <c r="P31" i="120" s="1"/>
  <c r="Q31" i="120" s="1"/>
  <c r="V31" i="120"/>
  <c r="U31" i="120"/>
  <c r="T31" i="120"/>
  <c r="I31" i="120" s="1"/>
  <c r="S31" i="120"/>
  <c r="R31" i="120"/>
  <c r="O31" i="120"/>
  <c r="AE30" i="120"/>
  <c r="Z30" i="120"/>
  <c r="X30" i="120"/>
  <c r="W30" i="120"/>
  <c r="P30" i="120" s="1"/>
  <c r="Q30" i="120" s="1"/>
  <c r="V30" i="120"/>
  <c r="U30" i="120"/>
  <c r="T30" i="120"/>
  <c r="I30" i="120" s="1"/>
  <c r="S30" i="120"/>
  <c r="R30" i="120"/>
  <c r="O30" i="120"/>
  <c r="AE29" i="120"/>
  <c r="Z29" i="120"/>
  <c r="X29" i="120"/>
  <c r="W29" i="120"/>
  <c r="P29" i="120" s="1"/>
  <c r="Q29" i="120" s="1"/>
  <c r="V29" i="120"/>
  <c r="U29" i="120"/>
  <c r="T29" i="120"/>
  <c r="I29" i="120" s="1"/>
  <c r="S29" i="120"/>
  <c r="R29" i="120"/>
  <c r="O29" i="120"/>
  <c r="AE28" i="120"/>
  <c r="Z28" i="120"/>
  <c r="X28" i="120"/>
  <c r="W28" i="120"/>
  <c r="P28" i="120" s="1"/>
  <c r="Q28" i="120" s="1"/>
  <c r="V28" i="120"/>
  <c r="U28" i="120"/>
  <c r="T28" i="120"/>
  <c r="I28" i="120" s="1"/>
  <c r="S28" i="120"/>
  <c r="R28" i="120"/>
  <c r="O28" i="120"/>
  <c r="AE27" i="120"/>
  <c r="Z27" i="120"/>
  <c r="X27" i="120"/>
  <c r="W27" i="120"/>
  <c r="P27" i="120" s="1"/>
  <c r="Q27" i="120" s="1"/>
  <c r="V27" i="120"/>
  <c r="U27" i="120"/>
  <c r="T27" i="120"/>
  <c r="I27" i="120" s="1"/>
  <c r="S27" i="120"/>
  <c r="R27" i="120"/>
  <c r="O27" i="120"/>
  <c r="AE26" i="120"/>
  <c r="Z26" i="120"/>
  <c r="X26" i="120"/>
  <c r="W26" i="120"/>
  <c r="P26" i="120" s="1"/>
  <c r="Q26" i="120" s="1"/>
  <c r="V26" i="120"/>
  <c r="U26" i="120"/>
  <c r="T26" i="120"/>
  <c r="I26" i="120" s="1"/>
  <c r="S26" i="120"/>
  <c r="R26" i="120"/>
  <c r="O26" i="120"/>
  <c r="AE25" i="120"/>
  <c r="Z25" i="120"/>
  <c r="X25" i="120"/>
  <c r="W25" i="120"/>
  <c r="P25" i="120" s="1"/>
  <c r="Q25" i="120" s="1"/>
  <c r="V25" i="120"/>
  <c r="U25" i="120"/>
  <c r="T25" i="120"/>
  <c r="I25" i="120" s="1"/>
  <c r="S25" i="120"/>
  <c r="R25" i="120"/>
  <c r="O25" i="120"/>
  <c r="AE24" i="120"/>
  <c r="Z24" i="120"/>
  <c r="X24" i="120"/>
  <c r="W24" i="120"/>
  <c r="P24" i="120" s="1"/>
  <c r="Q24" i="120" s="1"/>
  <c r="V24" i="120"/>
  <c r="U24" i="120"/>
  <c r="T24" i="120"/>
  <c r="I24" i="120" s="1"/>
  <c r="S24" i="120"/>
  <c r="R24" i="120"/>
  <c r="O24" i="120"/>
  <c r="AE23" i="120"/>
  <c r="Z23" i="120"/>
  <c r="X23" i="120"/>
  <c r="W23" i="120"/>
  <c r="P23" i="120" s="1"/>
  <c r="Q23" i="120" s="1"/>
  <c r="V23" i="120"/>
  <c r="U23" i="120"/>
  <c r="T23" i="120"/>
  <c r="I23" i="120" s="1"/>
  <c r="S23" i="120"/>
  <c r="R23" i="120"/>
  <c r="O23" i="120"/>
  <c r="AE22" i="120"/>
  <c r="Z22" i="120"/>
  <c r="X22" i="120"/>
  <c r="W22" i="120"/>
  <c r="P22" i="120" s="1"/>
  <c r="Q22" i="120" s="1"/>
  <c r="V22" i="120"/>
  <c r="U22" i="120"/>
  <c r="T22" i="120"/>
  <c r="I22" i="120" s="1"/>
  <c r="S22" i="120"/>
  <c r="R22" i="120"/>
  <c r="O22" i="120"/>
  <c r="AE21" i="120"/>
  <c r="Z21" i="120"/>
  <c r="X21" i="120"/>
  <c r="W21" i="120"/>
  <c r="P21" i="120" s="1"/>
  <c r="Q21" i="120" s="1"/>
  <c r="V21" i="120"/>
  <c r="U21" i="120"/>
  <c r="T21" i="120"/>
  <c r="I21" i="120" s="1"/>
  <c r="S21" i="120"/>
  <c r="R21" i="120"/>
  <c r="O21" i="120"/>
  <c r="AE20" i="120"/>
  <c r="Z20" i="120"/>
  <c r="X20" i="120"/>
  <c r="W20" i="120"/>
  <c r="P20" i="120" s="1"/>
  <c r="Q20" i="120" s="1"/>
  <c r="V20" i="120"/>
  <c r="U20" i="120"/>
  <c r="T20" i="120"/>
  <c r="I20" i="120" s="1"/>
  <c r="S20" i="120"/>
  <c r="R20" i="120"/>
  <c r="O20" i="120"/>
  <c r="AE19" i="120"/>
  <c r="Z19" i="120"/>
  <c r="X19" i="120"/>
  <c r="W19" i="120"/>
  <c r="P19" i="120" s="1"/>
  <c r="Q19" i="120" s="1"/>
  <c r="V19" i="120"/>
  <c r="U19" i="120"/>
  <c r="T19" i="120"/>
  <c r="I19" i="120" s="1"/>
  <c r="S19" i="120"/>
  <c r="R19" i="120"/>
  <c r="O19" i="120"/>
  <c r="AE18" i="120"/>
  <c r="Z18" i="120"/>
  <c r="X18" i="120"/>
  <c r="W18" i="120"/>
  <c r="P18" i="120" s="1"/>
  <c r="Q18" i="120" s="1"/>
  <c r="V18" i="120"/>
  <c r="U18" i="120"/>
  <c r="T18" i="120"/>
  <c r="I18" i="120" s="1"/>
  <c r="S18" i="120"/>
  <c r="R18" i="120"/>
  <c r="O18" i="120"/>
  <c r="AE17" i="120"/>
  <c r="Z17" i="120"/>
  <c r="X17" i="120"/>
  <c r="W17" i="120"/>
  <c r="P17" i="120" s="1"/>
  <c r="Q17" i="120" s="1"/>
  <c r="V17" i="120"/>
  <c r="U17" i="120"/>
  <c r="T17" i="120"/>
  <c r="I17" i="120" s="1"/>
  <c r="S17" i="120"/>
  <c r="R17" i="120"/>
  <c r="O17" i="120"/>
  <c r="AE16" i="120"/>
  <c r="Z16" i="120"/>
  <c r="X16" i="120"/>
  <c r="W16" i="120"/>
  <c r="P16" i="120" s="1"/>
  <c r="Q16" i="120" s="1"/>
  <c r="V16" i="120"/>
  <c r="U16" i="120"/>
  <c r="T16" i="120"/>
  <c r="I16" i="120" s="1"/>
  <c r="S16" i="120"/>
  <c r="R16" i="120"/>
  <c r="O16" i="120"/>
  <c r="AE15" i="120"/>
  <c r="Z15" i="120"/>
  <c r="X15" i="120"/>
  <c r="W15" i="120"/>
  <c r="P15" i="120" s="1"/>
  <c r="Q15" i="120" s="1"/>
  <c r="V15" i="120"/>
  <c r="U15" i="120"/>
  <c r="T15" i="120"/>
  <c r="I15" i="120" s="1"/>
  <c r="S15" i="120"/>
  <c r="R15" i="120"/>
  <c r="O15" i="120"/>
  <c r="AE14" i="120"/>
  <c r="Z14" i="120"/>
  <c r="X14" i="120"/>
  <c r="W14" i="120"/>
  <c r="P14" i="120" s="1"/>
  <c r="Q14" i="120" s="1"/>
  <c r="V14" i="120"/>
  <c r="U14" i="120"/>
  <c r="T14" i="120"/>
  <c r="I14" i="120" s="1"/>
  <c r="S14" i="120"/>
  <c r="R14" i="120"/>
  <c r="O14" i="120"/>
  <c r="AE13" i="120"/>
  <c r="Z13" i="120"/>
  <c r="X13" i="120"/>
  <c r="W13" i="120"/>
  <c r="P13" i="120" s="1"/>
  <c r="Q13" i="120" s="1"/>
  <c r="V13" i="120"/>
  <c r="U13" i="120"/>
  <c r="T13" i="120"/>
  <c r="I13" i="120" s="1"/>
  <c r="S13" i="120"/>
  <c r="R13" i="120"/>
  <c r="O13" i="120"/>
  <c r="AE12" i="120"/>
  <c r="W12" i="120"/>
  <c r="P12" i="120" s="1"/>
  <c r="Q12" i="120" s="1"/>
  <c r="V12" i="120"/>
  <c r="U12" i="120"/>
  <c r="T12" i="120"/>
  <c r="I12" i="120" s="1"/>
  <c r="S12" i="120"/>
  <c r="R12" i="120"/>
  <c r="O12" i="120"/>
  <c r="AE11" i="120"/>
  <c r="W11" i="120"/>
  <c r="P11" i="120" s="1"/>
  <c r="Q11" i="120" s="1"/>
  <c r="V11" i="120"/>
  <c r="U11" i="120"/>
  <c r="T11" i="120"/>
  <c r="I11" i="120" s="1"/>
  <c r="S11" i="120"/>
  <c r="R11" i="120"/>
  <c r="O11" i="120"/>
  <c r="W10" i="120"/>
  <c r="P10" i="120" s="1"/>
  <c r="Q10" i="120" s="1"/>
  <c r="V10" i="120"/>
  <c r="U10" i="120"/>
  <c r="T10" i="120"/>
  <c r="I10" i="120" s="1"/>
  <c r="S10" i="120"/>
  <c r="R10" i="120"/>
  <c r="O10" i="120"/>
  <c r="O9" i="120"/>
  <c r="AJ6" i="120"/>
  <c r="AG4" i="120"/>
  <c r="AF4" i="120"/>
  <c r="AG3" i="120"/>
  <c r="AF3" i="120"/>
  <c r="AG2" i="120"/>
  <c r="AF2" i="120"/>
  <c r="AN1" i="120"/>
  <c r="AG1" i="120"/>
  <c r="V9" i="120" s="1"/>
  <c r="AF1" i="120"/>
  <c r="R9" i="120" s="1"/>
  <c r="Z35" i="119"/>
  <c r="X35" i="119"/>
  <c r="W35" i="119"/>
  <c r="P35" i="119" s="1"/>
  <c r="Q35" i="119" s="1"/>
  <c r="G35" i="119" s="1"/>
  <c r="V35" i="119"/>
  <c r="U35" i="119"/>
  <c r="T35" i="119"/>
  <c r="I35" i="119" s="1"/>
  <c r="S35" i="119"/>
  <c r="R35" i="119"/>
  <c r="O35" i="119"/>
  <c r="X34" i="119"/>
  <c r="W34" i="119"/>
  <c r="P34" i="119" s="1"/>
  <c r="Q34" i="119" s="1"/>
  <c r="V34" i="119"/>
  <c r="U34" i="119"/>
  <c r="T34" i="119"/>
  <c r="I34" i="119" s="1"/>
  <c r="S34" i="119"/>
  <c r="R34" i="119"/>
  <c r="O34" i="119"/>
  <c r="Z33" i="119"/>
  <c r="X33" i="119"/>
  <c r="W33" i="119"/>
  <c r="P33" i="119" s="1"/>
  <c r="Q33" i="119" s="1"/>
  <c r="V33" i="119"/>
  <c r="U33" i="119"/>
  <c r="T33" i="119"/>
  <c r="I33" i="119" s="1"/>
  <c r="S33" i="119"/>
  <c r="R33" i="119"/>
  <c r="O33" i="119"/>
  <c r="AE32" i="119"/>
  <c r="Z32" i="119"/>
  <c r="X32" i="119"/>
  <c r="W32" i="119"/>
  <c r="P32" i="119" s="1"/>
  <c r="Q32" i="119" s="1"/>
  <c r="V32" i="119"/>
  <c r="U32" i="119"/>
  <c r="T32" i="119"/>
  <c r="I32" i="119" s="1"/>
  <c r="S32" i="119"/>
  <c r="R32" i="119"/>
  <c r="O32" i="119"/>
  <c r="AE31" i="119"/>
  <c r="Z31" i="119"/>
  <c r="X31" i="119"/>
  <c r="W31" i="119"/>
  <c r="P31" i="119" s="1"/>
  <c r="Q31" i="119" s="1"/>
  <c r="V31" i="119"/>
  <c r="U31" i="119"/>
  <c r="T31" i="119"/>
  <c r="I31" i="119" s="1"/>
  <c r="S31" i="119"/>
  <c r="R31" i="119"/>
  <c r="O31" i="119"/>
  <c r="AE30" i="119"/>
  <c r="Z30" i="119"/>
  <c r="X30" i="119"/>
  <c r="W30" i="119"/>
  <c r="P30" i="119" s="1"/>
  <c r="Q30" i="119" s="1"/>
  <c r="V30" i="119"/>
  <c r="U30" i="119"/>
  <c r="T30" i="119"/>
  <c r="I30" i="119" s="1"/>
  <c r="S30" i="119"/>
  <c r="R30" i="119"/>
  <c r="O30" i="119"/>
  <c r="AE29" i="119"/>
  <c r="Z29" i="119"/>
  <c r="X29" i="119"/>
  <c r="W29" i="119"/>
  <c r="P29" i="119" s="1"/>
  <c r="Q29" i="119" s="1"/>
  <c r="V29" i="119"/>
  <c r="U29" i="119"/>
  <c r="T29" i="119"/>
  <c r="I29" i="119" s="1"/>
  <c r="S29" i="119"/>
  <c r="R29" i="119"/>
  <c r="O29" i="119"/>
  <c r="AE28" i="119"/>
  <c r="Z28" i="119"/>
  <c r="X28" i="119"/>
  <c r="W28" i="119"/>
  <c r="P28" i="119" s="1"/>
  <c r="Q28" i="119" s="1"/>
  <c r="V28" i="119"/>
  <c r="U28" i="119"/>
  <c r="T28" i="119"/>
  <c r="I28" i="119" s="1"/>
  <c r="S28" i="119"/>
  <c r="R28" i="119"/>
  <c r="O28" i="119"/>
  <c r="AE27" i="119"/>
  <c r="Z27" i="119"/>
  <c r="X27" i="119"/>
  <c r="W27" i="119"/>
  <c r="P27" i="119" s="1"/>
  <c r="Q27" i="119" s="1"/>
  <c r="V27" i="119"/>
  <c r="U27" i="119"/>
  <c r="T27" i="119"/>
  <c r="I27" i="119" s="1"/>
  <c r="S27" i="119"/>
  <c r="R27" i="119"/>
  <c r="O27" i="119"/>
  <c r="AE26" i="119"/>
  <c r="Z26" i="119"/>
  <c r="X26" i="119"/>
  <c r="W26" i="119"/>
  <c r="P26" i="119" s="1"/>
  <c r="Q26" i="119" s="1"/>
  <c r="V26" i="119"/>
  <c r="U26" i="119"/>
  <c r="T26" i="119"/>
  <c r="I26" i="119" s="1"/>
  <c r="S26" i="119"/>
  <c r="R26" i="119"/>
  <c r="O26" i="119"/>
  <c r="AE25" i="119"/>
  <c r="Z25" i="119"/>
  <c r="X25" i="119"/>
  <c r="W25" i="119"/>
  <c r="P25" i="119" s="1"/>
  <c r="Q25" i="119" s="1"/>
  <c r="V25" i="119"/>
  <c r="U25" i="119"/>
  <c r="T25" i="119"/>
  <c r="I25" i="119" s="1"/>
  <c r="S25" i="119"/>
  <c r="R25" i="119"/>
  <c r="O25" i="119"/>
  <c r="AE24" i="119"/>
  <c r="Z24" i="119"/>
  <c r="X24" i="119"/>
  <c r="W24" i="119"/>
  <c r="P24" i="119" s="1"/>
  <c r="Q24" i="119" s="1"/>
  <c r="V24" i="119"/>
  <c r="U24" i="119"/>
  <c r="T24" i="119"/>
  <c r="I24" i="119" s="1"/>
  <c r="S24" i="119"/>
  <c r="R24" i="119"/>
  <c r="O24" i="119"/>
  <c r="AE23" i="119"/>
  <c r="Z23" i="119"/>
  <c r="X23" i="119"/>
  <c r="W23" i="119"/>
  <c r="P23" i="119" s="1"/>
  <c r="Q23" i="119" s="1"/>
  <c r="V23" i="119"/>
  <c r="U23" i="119"/>
  <c r="T23" i="119"/>
  <c r="I23" i="119" s="1"/>
  <c r="S23" i="119"/>
  <c r="R23" i="119"/>
  <c r="O23" i="119"/>
  <c r="AE22" i="119"/>
  <c r="Z22" i="119"/>
  <c r="X22" i="119"/>
  <c r="W22" i="119"/>
  <c r="P22" i="119" s="1"/>
  <c r="Q22" i="119" s="1"/>
  <c r="V22" i="119"/>
  <c r="U22" i="119"/>
  <c r="T22" i="119"/>
  <c r="I22" i="119" s="1"/>
  <c r="S22" i="119"/>
  <c r="R22" i="119"/>
  <c r="O22" i="119"/>
  <c r="AE21" i="119"/>
  <c r="Z21" i="119"/>
  <c r="X21" i="119"/>
  <c r="W21" i="119"/>
  <c r="P21" i="119" s="1"/>
  <c r="Q21" i="119" s="1"/>
  <c r="V21" i="119"/>
  <c r="U21" i="119"/>
  <c r="T21" i="119"/>
  <c r="I21" i="119" s="1"/>
  <c r="S21" i="119"/>
  <c r="R21" i="119"/>
  <c r="O21" i="119"/>
  <c r="AE20" i="119"/>
  <c r="Z20" i="119"/>
  <c r="X20" i="119"/>
  <c r="W20" i="119"/>
  <c r="P20" i="119" s="1"/>
  <c r="Q20" i="119" s="1"/>
  <c r="V20" i="119"/>
  <c r="U20" i="119"/>
  <c r="T20" i="119"/>
  <c r="I20" i="119" s="1"/>
  <c r="S20" i="119"/>
  <c r="R20" i="119"/>
  <c r="O20" i="119"/>
  <c r="AE19" i="119"/>
  <c r="Z19" i="119"/>
  <c r="X19" i="119"/>
  <c r="W19" i="119"/>
  <c r="P19" i="119" s="1"/>
  <c r="Q19" i="119" s="1"/>
  <c r="V19" i="119"/>
  <c r="U19" i="119"/>
  <c r="T19" i="119"/>
  <c r="I19" i="119" s="1"/>
  <c r="S19" i="119"/>
  <c r="R19" i="119"/>
  <c r="O19" i="119"/>
  <c r="AE18" i="119"/>
  <c r="Z18" i="119"/>
  <c r="X18" i="119"/>
  <c r="W18" i="119"/>
  <c r="P18" i="119" s="1"/>
  <c r="Q18" i="119" s="1"/>
  <c r="V18" i="119"/>
  <c r="U18" i="119"/>
  <c r="T18" i="119"/>
  <c r="I18" i="119" s="1"/>
  <c r="S18" i="119"/>
  <c r="R18" i="119"/>
  <c r="O18" i="119"/>
  <c r="AE17" i="119"/>
  <c r="Z17" i="119"/>
  <c r="X17" i="119"/>
  <c r="W17" i="119"/>
  <c r="P17" i="119" s="1"/>
  <c r="Q17" i="119" s="1"/>
  <c r="V17" i="119"/>
  <c r="U17" i="119"/>
  <c r="T17" i="119"/>
  <c r="I17" i="119" s="1"/>
  <c r="S17" i="119"/>
  <c r="R17" i="119"/>
  <c r="O17" i="119"/>
  <c r="AE16" i="119"/>
  <c r="Z16" i="119"/>
  <c r="X16" i="119"/>
  <c r="W16" i="119"/>
  <c r="P16" i="119" s="1"/>
  <c r="Q16" i="119" s="1"/>
  <c r="V16" i="119"/>
  <c r="U16" i="119"/>
  <c r="T16" i="119"/>
  <c r="I16" i="119" s="1"/>
  <c r="S16" i="119"/>
  <c r="R16" i="119"/>
  <c r="O16" i="119"/>
  <c r="AE15" i="119"/>
  <c r="Z15" i="119"/>
  <c r="X15" i="119"/>
  <c r="W15" i="119"/>
  <c r="P15" i="119" s="1"/>
  <c r="Q15" i="119" s="1"/>
  <c r="V15" i="119"/>
  <c r="U15" i="119"/>
  <c r="T15" i="119"/>
  <c r="I15" i="119" s="1"/>
  <c r="S15" i="119"/>
  <c r="R15" i="119"/>
  <c r="O15" i="119"/>
  <c r="AE14" i="119"/>
  <c r="Z14" i="119"/>
  <c r="X14" i="119"/>
  <c r="W14" i="119"/>
  <c r="P14" i="119" s="1"/>
  <c r="Q14" i="119" s="1"/>
  <c r="V14" i="119"/>
  <c r="U14" i="119"/>
  <c r="T14" i="119"/>
  <c r="I14" i="119" s="1"/>
  <c r="S14" i="119"/>
  <c r="R14" i="119"/>
  <c r="O14" i="119"/>
  <c r="AE13" i="119"/>
  <c r="Z13" i="119"/>
  <c r="X13" i="119"/>
  <c r="W13" i="119"/>
  <c r="P13" i="119" s="1"/>
  <c r="Q13" i="119" s="1"/>
  <c r="V13" i="119"/>
  <c r="U13" i="119"/>
  <c r="T13" i="119"/>
  <c r="I13" i="119" s="1"/>
  <c r="S13" i="119"/>
  <c r="R13" i="119"/>
  <c r="O13" i="119"/>
  <c r="AE12" i="119"/>
  <c r="W12" i="119"/>
  <c r="P12" i="119" s="1"/>
  <c r="Q12" i="119" s="1"/>
  <c r="V12" i="119"/>
  <c r="U12" i="119"/>
  <c r="T12" i="119"/>
  <c r="I12" i="119" s="1"/>
  <c r="S12" i="119"/>
  <c r="R12" i="119"/>
  <c r="O12" i="119"/>
  <c r="AE11" i="119"/>
  <c r="W11" i="119"/>
  <c r="P11" i="119" s="1"/>
  <c r="Q11" i="119" s="1"/>
  <c r="V11" i="119"/>
  <c r="U11" i="119"/>
  <c r="T11" i="119"/>
  <c r="I11" i="119" s="1"/>
  <c r="S11" i="119"/>
  <c r="R11" i="119"/>
  <c r="O11" i="119"/>
  <c r="W10" i="119"/>
  <c r="P10" i="119" s="1"/>
  <c r="Q10" i="119" s="1"/>
  <c r="V10" i="119"/>
  <c r="U10" i="119"/>
  <c r="T10" i="119"/>
  <c r="I10" i="119" s="1"/>
  <c r="S10" i="119"/>
  <c r="R10" i="119"/>
  <c r="O10" i="119"/>
  <c r="O9" i="119"/>
  <c r="AJ6" i="119"/>
  <c r="AG4" i="119"/>
  <c r="AF4" i="119"/>
  <c r="AG3" i="119"/>
  <c r="AF3" i="119"/>
  <c r="AG2" i="119"/>
  <c r="AF2" i="119"/>
  <c r="AN1" i="119"/>
  <c r="AG1" i="119"/>
  <c r="V9" i="119" s="1"/>
  <c r="AF1" i="119"/>
  <c r="R9" i="119" s="1"/>
  <c r="Z35" i="117"/>
  <c r="X35" i="117"/>
  <c r="W35" i="117"/>
  <c r="P35" i="117" s="1"/>
  <c r="Q35" i="117" s="1"/>
  <c r="G35" i="117" s="1"/>
  <c r="V35" i="117"/>
  <c r="U35" i="117"/>
  <c r="T35" i="117"/>
  <c r="I35" i="117" s="1"/>
  <c r="S35" i="117"/>
  <c r="R35" i="117"/>
  <c r="O35" i="117"/>
  <c r="X34" i="117"/>
  <c r="W34" i="117"/>
  <c r="P34" i="117" s="1"/>
  <c r="Q34" i="117" s="1"/>
  <c r="V34" i="117"/>
  <c r="U34" i="117"/>
  <c r="T34" i="117"/>
  <c r="I34" i="117" s="1"/>
  <c r="S34" i="117"/>
  <c r="R34" i="117"/>
  <c r="O34" i="117"/>
  <c r="Z33" i="117"/>
  <c r="X33" i="117"/>
  <c r="W33" i="117"/>
  <c r="P33" i="117" s="1"/>
  <c r="Q33" i="117" s="1"/>
  <c r="V33" i="117"/>
  <c r="U33" i="117"/>
  <c r="T33" i="117"/>
  <c r="I33" i="117" s="1"/>
  <c r="S33" i="117"/>
  <c r="R33" i="117"/>
  <c r="O33" i="117"/>
  <c r="AE32" i="117"/>
  <c r="Z32" i="117"/>
  <c r="X32" i="117"/>
  <c r="W32" i="117"/>
  <c r="P32" i="117" s="1"/>
  <c r="Q32" i="117" s="1"/>
  <c r="V32" i="117"/>
  <c r="U32" i="117"/>
  <c r="T32" i="117"/>
  <c r="I32" i="117" s="1"/>
  <c r="S32" i="117"/>
  <c r="R32" i="117"/>
  <c r="O32" i="117"/>
  <c r="AE31" i="117"/>
  <c r="Z31" i="117"/>
  <c r="X31" i="117"/>
  <c r="W31" i="117"/>
  <c r="P31" i="117" s="1"/>
  <c r="Q31" i="117" s="1"/>
  <c r="V31" i="117"/>
  <c r="U31" i="117"/>
  <c r="T31" i="117"/>
  <c r="I31" i="117" s="1"/>
  <c r="S31" i="117"/>
  <c r="R31" i="117"/>
  <c r="O31" i="117"/>
  <c r="AE30" i="117"/>
  <c r="Z30" i="117"/>
  <c r="X30" i="117"/>
  <c r="W30" i="117"/>
  <c r="P30" i="117" s="1"/>
  <c r="Q30" i="117" s="1"/>
  <c r="V30" i="117"/>
  <c r="U30" i="117"/>
  <c r="T30" i="117"/>
  <c r="I30" i="117" s="1"/>
  <c r="S30" i="117"/>
  <c r="R30" i="117"/>
  <c r="O30" i="117"/>
  <c r="AE29" i="117"/>
  <c r="Z29" i="117"/>
  <c r="X29" i="117"/>
  <c r="W29" i="117"/>
  <c r="P29" i="117" s="1"/>
  <c r="Q29" i="117" s="1"/>
  <c r="V29" i="117"/>
  <c r="U29" i="117"/>
  <c r="T29" i="117"/>
  <c r="I29" i="117" s="1"/>
  <c r="S29" i="117"/>
  <c r="R29" i="117"/>
  <c r="O29" i="117"/>
  <c r="AE28" i="117"/>
  <c r="Z28" i="117"/>
  <c r="X28" i="117"/>
  <c r="W28" i="117"/>
  <c r="P28" i="117" s="1"/>
  <c r="Q28" i="117" s="1"/>
  <c r="V28" i="117"/>
  <c r="U28" i="117"/>
  <c r="T28" i="117"/>
  <c r="I28" i="117" s="1"/>
  <c r="S28" i="117"/>
  <c r="R28" i="117"/>
  <c r="O28" i="117"/>
  <c r="AE27" i="117"/>
  <c r="Z27" i="117"/>
  <c r="X27" i="117"/>
  <c r="W27" i="117"/>
  <c r="P27" i="117" s="1"/>
  <c r="Q27" i="117" s="1"/>
  <c r="V27" i="117"/>
  <c r="U27" i="117"/>
  <c r="T27" i="117"/>
  <c r="I27" i="117" s="1"/>
  <c r="S27" i="117"/>
  <c r="R27" i="117"/>
  <c r="O27" i="117"/>
  <c r="AE26" i="117"/>
  <c r="Z26" i="117"/>
  <c r="X26" i="117"/>
  <c r="W26" i="117"/>
  <c r="P26" i="117" s="1"/>
  <c r="Q26" i="117" s="1"/>
  <c r="V26" i="117"/>
  <c r="U26" i="117"/>
  <c r="T26" i="117"/>
  <c r="I26" i="117" s="1"/>
  <c r="S26" i="117"/>
  <c r="R26" i="117"/>
  <c r="O26" i="117"/>
  <c r="AE25" i="117"/>
  <c r="Z25" i="117"/>
  <c r="X25" i="117"/>
  <c r="W25" i="117"/>
  <c r="P25" i="117" s="1"/>
  <c r="Q25" i="117" s="1"/>
  <c r="V25" i="117"/>
  <c r="U25" i="117"/>
  <c r="T25" i="117"/>
  <c r="I25" i="117" s="1"/>
  <c r="S25" i="117"/>
  <c r="R25" i="117"/>
  <c r="O25" i="117"/>
  <c r="AE24" i="117"/>
  <c r="Z24" i="117"/>
  <c r="X24" i="117"/>
  <c r="W24" i="117"/>
  <c r="P24" i="117" s="1"/>
  <c r="Q24" i="117" s="1"/>
  <c r="V24" i="117"/>
  <c r="U24" i="117"/>
  <c r="T24" i="117"/>
  <c r="I24" i="117" s="1"/>
  <c r="S24" i="117"/>
  <c r="R24" i="117"/>
  <c r="O24" i="117"/>
  <c r="AE23" i="117"/>
  <c r="Z23" i="117"/>
  <c r="X23" i="117"/>
  <c r="W23" i="117"/>
  <c r="P23" i="117" s="1"/>
  <c r="Q23" i="117" s="1"/>
  <c r="V23" i="117"/>
  <c r="U23" i="117"/>
  <c r="T23" i="117"/>
  <c r="I23" i="117" s="1"/>
  <c r="S23" i="117"/>
  <c r="R23" i="117"/>
  <c r="O23" i="117"/>
  <c r="AE22" i="117"/>
  <c r="Z22" i="117"/>
  <c r="X22" i="117"/>
  <c r="W22" i="117"/>
  <c r="P22" i="117" s="1"/>
  <c r="Q22" i="117" s="1"/>
  <c r="V22" i="117"/>
  <c r="U22" i="117"/>
  <c r="T22" i="117"/>
  <c r="I22" i="117" s="1"/>
  <c r="S22" i="117"/>
  <c r="R22" i="117"/>
  <c r="O22" i="117"/>
  <c r="AE21" i="117"/>
  <c r="Z21" i="117"/>
  <c r="X21" i="117"/>
  <c r="W21" i="117"/>
  <c r="P21" i="117" s="1"/>
  <c r="Q21" i="117" s="1"/>
  <c r="V21" i="117"/>
  <c r="U21" i="117"/>
  <c r="T21" i="117"/>
  <c r="I21" i="117" s="1"/>
  <c r="S21" i="117"/>
  <c r="R21" i="117"/>
  <c r="O21" i="117"/>
  <c r="AE20" i="117"/>
  <c r="Z20" i="117"/>
  <c r="X20" i="117"/>
  <c r="W20" i="117"/>
  <c r="P20" i="117" s="1"/>
  <c r="Q20" i="117" s="1"/>
  <c r="V20" i="117"/>
  <c r="U20" i="117"/>
  <c r="T20" i="117"/>
  <c r="I20" i="117" s="1"/>
  <c r="S20" i="117"/>
  <c r="R20" i="117"/>
  <c r="O20" i="117"/>
  <c r="AE19" i="117"/>
  <c r="Z19" i="117"/>
  <c r="X19" i="117"/>
  <c r="W19" i="117"/>
  <c r="P19" i="117" s="1"/>
  <c r="Q19" i="117" s="1"/>
  <c r="V19" i="117"/>
  <c r="U19" i="117"/>
  <c r="T19" i="117"/>
  <c r="I19" i="117" s="1"/>
  <c r="S19" i="117"/>
  <c r="R19" i="117"/>
  <c r="O19" i="117"/>
  <c r="AE18" i="117"/>
  <c r="Z18" i="117"/>
  <c r="X18" i="117"/>
  <c r="W18" i="117"/>
  <c r="P18" i="117" s="1"/>
  <c r="Q18" i="117" s="1"/>
  <c r="V18" i="117"/>
  <c r="U18" i="117"/>
  <c r="T18" i="117"/>
  <c r="I18" i="117" s="1"/>
  <c r="S18" i="117"/>
  <c r="R18" i="117"/>
  <c r="O18" i="117"/>
  <c r="AE17" i="117"/>
  <c r="Z17" i="117"/>
  <c r="X17" i="117"/>
  <c r="W17" i="117"/>
  <c r="P17" i="117" s="1"/>
  <c r="Q17" i="117" s="1"/>
  <c r="V17" i="117"/>
  <c r="U17" i="117"/>
  <c r="T17" i="117"/>
  <c r="I17" i="117" s="1"/>
  <c r="S17" i="117"/>
  <c r="R17" i="117"/>
  <c r="O17" i="117"/>
  <c r="AE16" i="117"/>
  <c r="Z16" i="117"/>
  <c r="X16" i="117"/>
  <c r="W16" i="117"/>
  <c r="P16" i="117" s="1"/>
  <c r="Q16" i="117" s="1"/>
  <c r="V16" i="117"/>
  <c r="U16" i="117"/>
  <c r="T16" i="117"/>
  <c r="I16" i="117" s="1"/>
  <c r="S16" i="117"/>
  <c r="R16" i="117"/>
  <c r="O16" i="117"/>
  <c r="AE15" i="117"/>
  <c r="Z15" i="117"/>
  <c r="X15" i="117"/>
  <c r="W15" i="117"/>
  <c r="P15" i="117" s="1"/>
  <c r="Q15" i="117" s="1"/>
  <c r="V15" i="117"/>
  <c r="U15" i="117"/>
  <c r="T15" i="117"/>
  <c r="I15" i="117" s="1"/>
  <c r="S15" i="117"/>
  <c r="R15" i="117"/>
  <c r="O15" i="117"/>
  <c r="AE14" i="117"/>
  <c r="Z14" i="117"/>
  <c r="X14" i="117"/>
  <c r="W14" i="117"/>
  <c r="P14" i="117" s="1"/>
  <c r="Q14" i="117" s="1"/>
  <c r="V14" i="117"/>
  <c r="U14" i="117"/>
  <c r="T14" i="117"/>
  <c r="I14" i="117" s="1"/>
  <c r="S14" i="117"/>
  <c r="R14" i="117"/>
  <c r="O14" i="117"/>
  <c r="AE13" i="117"/>
  <c r="Z13" i="117"/>
  <c r="X13" i="117"/>
  <c r="W13" i="117"/>
  <c r="P13" i="117" s="1"/>
  <c r="Q13" i="117" s="1"/>
  <c r="V13" i="117"/>
  <c r="U13" i="117"/>
  <c r="T13" i="117"/>
  <c r="I13" i="117" s="1"/>
  <c r="S13" i="117"/>
  <c r="R13" i="117"/>
  <c r="O13" i="117"/>
  <c r="AE12" i="117"/>
  <c r="W12" i="117"/>
  <c r="P12" i="117" s="1"/>
  <c r="Q12" i="117" s="1"/>
  <c r="V12" i="117"/>
  <c r="U12" i="117"/>
  <c r="T12" i="117"/>
  <c r="I12" i="117" s="1"/>
  <c r="S12" i="117"/>
  <c r="R12" i="117"/>
  <c r="O12" i="117"/>
  <c r="AE11" i="117"/>
  <c r="W11" i="117"/>
  <c r="P11" i="117" s="1"/>
  <c r="Q11" i="117" s="1"/>
  <c r="V11" i="117"/>
  <c r="U11" i="117"/>
  <c r="T11" i="117"/>
  <c r="I11" i="117" s="1"/>
  <c r="S11" i="117"/>
  <c r="R11" i="117"/>
  <c r="O11" i="117"/>
  <c r="W10" i="117"/>
  <c r="P10" i="117" s="1"/>
  <c r="Q10" i="117" s="1"/>
  <c r="V10" i="117"/>
  <c r="U10" i="117"/>
  <c r="T10" i="117"/>
  <c r="I10" i="117" s="1"/>
  <c r="S10" i="117"/>
  <c r="R10" i="117"/>
  <c r="O10" i="117"/>
  <c r="O9" i="117"/>
  <c r="AJ6" i="117"/>
  <c r="AG4" i="117"/>
  <c r="AF4" i="117"/>
  <c r="AG3" i="117"/>
  <c r="AF3" i="117"/>
  <c r="AG2" i="117"/>
  <c r="AF2" i="117"/>
  <c r="AN1" i="117"/>
  <c r="AG1" i="117"/>
  <c r="V9" i="117" s="1"/>
  <c r="AF1" i="117"/>
  <c r="R9" i="117" s="1"/>
  <c r="Z35" i="116"/>
  <c r="X35" i="116"/>
  <c r="W35" i="116"/>
  <c r="P35" i="116" s="1"/>
  <c r="Q35" i="116" s="1"/>
  <c r="G35" i="116" s="1"/>
  <c r="V35" i="116"/>
  <c r="U35" i="116"/>
  <c r="T35" i="116"/>
  <c r="I35" i="116" s="1"/>
  <c r="S35" i="116"/>
  <c r="R35" i="116"/>
  <c r="O35" i="116"/>
  <c r="X34" i="116"/>
  <c r="W34" i="116"/>
  <c r="P34" i="116" s="1"/>
  <c r="Q34" i="116" s="1"/>
  <c r="V34" i="116"/>
  <c r="U34" i="116"/>
  <c r="T34" i="116"/>
  <c r="I34" i="116" s="1"/>
  <c r="S34" i="116"/>
  <c r="R34" i="116"/>
  <c r="O34" i="116"/>
  <c r="Z33" i="116"/>
  <c r="X33" i="116"/>
  <c r="W33" i="116"/>
  <c r="P33" i="116" s="1"/>
  <c r="Q33" i="116" s="1"/>
  <c r="V33" i="116"/>
  <c r="U33" i="116"/>
  <c r="T33" i="116"/>
  <c r="I33" i="116" s="1"/>
  <c r="S33" i="116"/>
  <c r="R33" i="116"/>
  <c r="O33" i="116"/>
  <c r="AE32" i="116"/>
  <c r="Z32" i="116"/>
  <c r="X32" i="116"/>
  <c r="W32" i="116"/>
  <c r="P32" i="116" s="1"/>
  <c r="Q32" i="116" s="1"/>
  <c r="V32" i="116"/>
  <c r="U32" i="116"/>
  <c r="T32" i="116"/>
  <c r="I32" i="116" s="1"/>
  <c r="S32" i="116"/>
  <c r="R32" i="116"/>
  <c r="O32" i="116"/>
  <c r="AE31" i="116"/>
  <c r="Z31" i="116"/>
  <c r="X31" i="116"/>
  <c r="W31" i="116"/>
  <c r="P31" i="116" s="1"/>
  <c r="Q31" i="116" s="1"/>
  <c r="V31" i="116"/>
  <c r="U31" i="116"/>
  <c r="T31" i="116"/>
  <c r="I31" i="116" s="1"/>
  <c r="S31" i="116"/>
  <c r="R31" i="116"/>
  <c r="O31" i="116"/>
  <c r="AE30" i="116"/>
  <c r="Z30" i="116"/>
  <c r="X30" i="116"/>
  <c r="W30" i="116"/>
  <c r="P30" i="116" s="1"/>
  <c r="Q30" i="116" s="1"/>
  <c r="V30" i="116"/>
  <c r="U30" i="116"/>
  <c r="T30" i="116"/>
  <c r="I30" i="116" s="1"/>
  <c r="S30" i="116"/>
  <c r="R30" i="116"/>
  <c r="O30" i="116"/>
  <c r="AE29" i="116"/>
  <c r="Z29" i="116"/>
  <c r="X29" i="116"/>
  <c r="W29" i="116"/>
  <c r="P29" i="116" s="1"/>
  <c r="Q29" i="116" s="1"/>
  <c r="V29" i="116"/>
  <c r="U29" i="116"/>
  <c r="T29" i="116"/>
  <c r="I29" i="116" s="1"/>
  <c r="S29" i="116"/>
  <c r="R29" i="116"/>
  <c r="O29" i="116"/>
  <c r="AE28" i="116"/>
  <c r="Z28" i="116"/>
  <c r="X28" i="116"/>
  <c r="W28" i="116"/>
  <c r="P28" i="116" s="1"/>
  <c r="Q28" i="116" s="1"/>
  <c r="V28" i="116"/>
  <c r="U28" i="116"/>
  <c r="T28" i="116"/>
  <c r="I28" i="116" s="1"/>
  <c r="S28" i="116"/>
  <c r="R28" i="116"/>
  <c r="O28" i="116"/>
  <c r="AE27" i="116"/>
  <c r="Z27" i="116"/>
  <c r="X27" i="116"/>
  <c r="W27" i="116"/>
  <c r="P27" i="116" s="1"/>
  <c r="Q27" i="116" s="1"/>
  <c r="V27" i="116"/>
  <c r="U27" i="116"/>
  <c r="T27" i="116"/>
  <c r="I27" i="116" s="1"/>
  <c r="S27" i="116"/>
  <c r="R27" i="116"/>
  <c r="O27" i="116"/>
  <c r="AE26" i="116"/>
  <c r="Z26" i="116"/>
  <c r="X26" i="116"/>
  <c r="W26" i="116"/>
  <c r="P26" i="116" s="1"/>
  <c r="Q26" i="116" s="1"/>
  <c r="V26" i="116"/>
  <c r="U26" i="116"/>
  <c r="T26" i="116"/>
  <c r="I26" i="116" s="1"/>
  <c r="S26" i="116"/>
  <c r="R26" i="116"/>
  <c r="O26" i="116"/>
  <c r="AE25" i="116"/>
  <c r="Z25" i="116"/>
  <c r="X25" i="116"/>
  <c r="W25" i="116"/>
  <c r="P25" i="116" s="1"/>
  <c r="Q25" i="116" s="1"/>
  <c r="V25" i="116"/>
  <c r="U25" i="116"/>
  <c r="T25" i="116"/>
  <c r="I25" i="116" s="1"/>
  <c r="S25" i="116"/>
  <c r="R25" i="116"/>
  <c r="O25" i="116"/>
  <c r="AE24" i="116"/>
  <c r="Z24" i="116"/>
  <c r="X24" i="116"/>
  <c r="W24" i="116"/>
  <c r="P24" i="116" s="1"/>
  <c r="Q24" i="116" s="1"/>
  <c r="V24" i="116"/>
  <c r="U24" i="116"/>
  <c r="T24" i="116"/>
  <c r="I24" i="116" s="1"/>
  <c r="S24" i="116"/>
  <c r="R24" i="116"/>
  <c r="O24" i="116"/>
  <c r="AE23" i="116"/>
  <c r="Z23" i="116"/>
  <c r="X23" i="116"/>
  <c r="W23" i="116"/>
  <c r="P23" i="116" s="1"/>
  <c r="Q23" i="116" s="1"/>
  <c r="V23" i="116"/>
  <c r="U23" i="116"/>
  <c r="T23" i="116"/>
  <c r="I23" i="116" s="1"/>
  <c r="S23" i="116"/>
  <c r="R23" i="116"/>
  <c r="O23" i="116"/>
  <c r="AE22" i="116"/>
  <c r="Z22" i="116"/>
  <c r="X22" i="116"/>
  <c r="W22" i="116"/>
  <c r="P22" i="116" s="1"/>
  <c r="Q22" i="116" s="1"/>
  <c r="V22" i="116"/>
  <c r="U22" i="116"/>
  <c r="T22" i="116"/>
  <c r="I22" i="116" s="1"/>
  <c r="S22" i="116"/>
  <c r="R22" i="116"/>
  <c r="O22" i="116"/>
  <c r="AE21" i="116"/>
  <c r="Z21" i="116"/>
  <c r="X21" i="116"/>
  <c r="W21" i="116"/>
  <c r="P21" i="116" s="1"/>
  <c r="Q21" i="116" s="1"/>
  <c r="V21" i="116"/>
  <c r="U21" i="116"/>
  <c r="T21" i="116"/>
  <c r="I21" i="116" s="1"/>
  <c r="S21" i="116"/>
  <c r="R21" i="116"/>
  <c r="O21" i="116"/>
  <c r="AE20" i="116"/>
  <c r="Z20" i="116"/>
  <c r="X20" i="116"/>
  <c r="W20" i="116"/>
  <c r="P20" i="116" s="1"/>
  <c r="Q20" i="116" s="1"/>
  <c r="V20" i="116"/>
  <c r="U20" i="116"/>
  <c r="T20" i="116"/>
  <c r="I20" i="116" s="1"/>
  <c r="S20" i="116"/>
  <c r="R20" i="116"/>
  <c r="O20" i="116"/>
  <c r="AE19" i="116"/>
  <c r="Z19" i="116"/>
  <c r="X19" i="116"/>
  <c r="W19" i="116"/>
  <c r="P19" i="116" s="1"/>
  <c r="Q19" i="116" s="1"/>
  <c r="V19" i="116"/>
  <c r="U19" i="116"/>
  <c r="T19" i="116"/>
  <c r="I19" i="116" s="1"/>
  <c r="S19" i="116"/>
  <c r="R19" i="116"/>
  <c r="O19" i="116"/>
  <c r="AE18" i="116"/>
  <c r="Z18" i="116"/>
  <c r="X18" i="116"/>
  <c r="W18" i="116"/>
  <c r="P18" i="116" s="1"/>
  <c r="Q18" i="116" s="1"/>
  <c r="V18" i="116"/>
  <c r="U18" i="116"/>
  <c r="T18" i="116"/>
  <c r="I18" i="116" s="1"/>
  <c r="S18" i="116"/>
  <c r="R18" i="116"/>
  <c r="O18" i="116"/>
  <c r="AE17" i="116"/>
  <c r="Z17" i="116"/>
  <c r="X17" i="116"/>
  <c r="W17" i="116"/>
  <c r="P17" i="116" s="1"/>
  <c r="Q17" i="116" s="1"/>
  <c r="V17" i="116"/>
  <c r="U17" i="116"/>
  <c r="T17" i="116"/>
  <c r="I17" i="116" s="1"/>
  <c r="S17" i="116"/>
  <c r="R17" i="116"/>
  <c r="O17" i="116"/>
  <c r="AE16" i="116"/>
  <c r="Z16" i="116"/>
  <c r="X16" i="116"/>
  <c r="W16" i="116"/>
  <c r="P16" i="116" s="1"/>
  <c r="Q16" i="116" s="1"/>
  <c r="V16" i="116"/>
  <c r="U16" i="116"/>
  <c r="T16" i="116"/>
  <c r="I16" i="116" s="1"/>
  <c r="S16" i="116"/>
  <c r="R16" i="116"/>
  <c r="O16" i="116"/>
  <c r="AE15" i="116"/>
  <c r="Z15" i="116"/>
  <c r="X15" i="116"/>
  <c r="W15" i="116"/>
  <c r="P15" i="116" s="1"/>
  <c r="Q15" i="116" s="1"/>
  <c r="V15" i="116"/>
  <c r="U15" i="116"/>
  <c r="T15" i="116"/>
  <c r="I15" i="116" s="1"/>
  <c r="S15" i="116"/>
  <c r="R15" i="116"/>
  <c r="O15" i="116"/>
  <c r="AE14" i="116"/>
  <c r="Z14" i="116"/>
  <c r="X14" i="116"/>
  <c r="W14" i="116"/>
  <c r="P14" i="116" s="1"/>
  <c r="Q14" i="116" s="1"/>
  <c r="V14" i="116"/>
  <c r="U14" i="116"/>
  <c r="T14" i="116"/>
  <c r="I14" i="116" s="1"/>
  <c r="S14" i="116"/>
  <c r="R14" i="116"/>
  <c r="O14" i="116"/>
  <c r="AE13" i="116"/>
  <c r="Z13" i="116"/>
  <c r="X13" i="116"/>
  <c r="W13" i="116"/>
  <c r="P13" i="116" s="1"/>
  <c r="Q13" i="116" s="1"/>
  <c r="V13" i="116"/>
  <c r="U13" i="116"/>
  <c r="T13" i="116"/>
  <c r="I13" i="116" s="1"/>
  <c r="S13" i="116"/>
  <c r="R13" i="116"/>
  <c r="O13" i="116"/>
  <c r="AE12" i="116"/>
  <c r="W12" i="116"/>
  <c r="P12" i="116" s="1"/>
  <c r="Q12" i="116" s="1"/>
  <c r="V12" i="116"/>
  <c r="U12" i="116"/>
  <c r="T12" i="116"/>
  <c r="I12" i="116" s="1"/>
  <c r="S12" i="116"/>
  <c r="R12" i="116"/>
  <c r="O12" i="116"/>
  <c r="AE11" i="116"/>
  <c r="W11" i="116"/>
  <c r="P11" i="116" s="1"/>
  <c r="Q11" i="116" s="1"/>
  <c r="V11" i="116"/>
  <c r="U11" i="116"/>
  <c r="T11" i="116"/>
  <c r="I11" i="116" s="1"/>
  <c r="S11" i="116"/>
  <c r="R11" i="116"/>
  <c r="O11" i="116"/>
  <c r="W10" i="116"/>
  <c r="P10" i="116" s="1"/>
  <c r="Q10" i="116" s="1"/>
  <c r="V10" i="116"/>
  <c r="U10" i="116"/>
  <c r="T10" i="116"/>
  <c r="I10" i="116" s="1"/>
  <c r="S10" i="116"/>
  <c r="R10" i="116"/>
  <c r="O10" i="116"/>
  <c r="O9" i="116"/>
  <c r="AJ6" i="116"/>
  <c r="AG4" i="116"/>
  <c r="AF4" i="116"/>
  <c r="AG3" i="116"/>
  <c r="AF3" i="116"/>
  <c r="AG2" i="116"/>
  <c r="AF2" i="116"/>
  <c r="AN1" i="116"/>
  <c r="AG1" i="116"/>
  <c r="V9" i="116" s="1"/>
  <c r="AF1" i="116"/>
  <c r="R9" i="116" s="1"/>
  <c r="Z35" i="115"/>
  <c r="X35" i="115"/>
  <c r="W35" i="115"/>
  <c r="P35" i="115" s="1"/>
  <c r="Q35" i="115" s="1"/>
  <c r="G35" i="115" s="1"/>
  <c r="V35" i="115"/>
  <c r="U35" i="115"/>
  <c r="T35" i="115"/>
  <c r="I35" i="115" s="1"/>
  <c r="S35" i="115"/>
  <c r="R35" i="115"/>
  <c r="O35" i="115"/>
  <c r="X34" i="115"/>
  <c r="W34" i="115"/>
  <c r="P34" i="115" s="1"/>
  <c r="Q34" i="115" s="1"/>
  <c r="V34" i="115"/>
  <c r="U34" i="115"/>
  <c r="T34" i="115"/>
  <c r="I34" i="115" s="1"/>
  <c r="S34" i="115"/>
  <c r="R34" i="115"/>
  <c r="O34" i="115"/>
  <c r="Z33" i="115"/>
  <c r="X33" i="115"/>
  <c r="W33" i="115"/>
  <c r="P33" i="115" s="1"/>
  <c r="Q33" i="115" s="1"/>
  <c r="V33" i="115"/>
  <c r="U33" i="115"/>
  <c r="T33" i="115"/>
  <c r="I33" i="115" s="1"/>
  <c r="S33" i="115"/>
  <c r="R33" i="115"/>
  <c r="O33" i="115"/>
  <c r="AE32" i="115"/>
  <c r="Z32" i="115"/>
  <c r="X32" i="115"/>
  <c r="W32" i="115"/>
  <c r="P32" i="115" s="1"/>
  <c r="Q32" i="115" s="1"/>
  <c r="V32" i="115"/>
  <c r="U32" i="115"/>
  <c r="T32" i="115"/>
  <c r="I32" i="115" s="1"/>
  <c r="S32" i="115"/>
  <c r="R32" i="115"/>
  <c r="O32" i="115"/>
  <c r="AE31" i="115"/>
  <c r="Z31" i="115"/>
  <c r="X31" i="115"/>
  <c r="W31" i="115"/>
  <c r="P31" i="115" s="1"/>
  <c r="Q31" i="115" s="1"/>
  <c r="V31" i="115"/>
  <c r="U31" i="115"/>
  <c r="T31" i="115"/>
  <c r="I31" i="115" s="1"/>
  <c r="S31" i="115"/>
  <c r="R31" i="115"/>
  <c r="O31" i="115"/>
  <c r="AE30" i="115"/>
  <c r="Z30" i="115"/>
  <c r="X30" i="115"/>
  <c r="W30" i="115"/>
  <c r="P30" i="115" s="1"/>
  <c r="Q30" i="115" s="1"/>
  <c r="V30" i="115"/>
  <c r="U30" i="115"/>
  <c r="T30" i="115"/>
  <c r="I30" i="115" s="1"/>
  <c r="S30" i="115"/>
  <c r="R30" i="115"/>
  <c r="O30" i="115"/>
  <c r="AE29" i="115"/>
  <c r="Z29" i="115"/>
  <c r="X29" i="115"/>
  <c r="W29" i="115"/>
  <c r="P29" i="115" s="1"/>
  <c r="Q29" i="115" s="1"/>
  <c r="V29" i="115"/>
  <c r="U29" i="115"/>
  <c r="T29" i="115"/>
  <c r="I29" i="115" s="1"/>
  <c r="S29" i="115"/>
  <c r="R29" i="115"/>
  <c r="O29" i="115"/>
  <c r="AE28" i="115"/>
  <c r="Z28" i="115"/>
  <c r="X28" i="115"/>
  <c r="W28" i="115"/>
  <c r="P28" i="115" s="1"/>
  <c r="Q28" i="115" s="1"/>
  <c r="V28" i="115"/>
  <c r="U28" i="115"/>
  <c r="T28" i="115"/>
  <c r="I28" i="115" s="1"/>
  <c r="S28" i="115"/>
  <c r="R28" i="115"/>
  <c r="O28" i="115"/>
  <c r="AE27" i="115"/>
  <c r="Z27" i="115"/>
  <c r="X27" i="115"/>
  <c r="W27" i="115"/>
  <c r="P27" i="115" s="1"/>
  <c r="Q27" i="115" s="1"/>
  <c r="V27" i="115"/>
  <c r="U27" i="115"/>
  <c r="T27" i="115"/>
  <c r="I27" i="115" s="1"/>
  <c r="S27" i="115"/>
  <c r="R27" i="115"/>
  <c r="O27" i="115"/>
  <c r="AE26" i="115"/>
  <c r="Z26" i="115"/>
  <c r="X26" i="115"/>
  <c r="W26" i="115"/>
  <c r="P26" i="115" s="1"/>
  <c r="Q26" i="115" s="1"/>
  <c r="V26" i="115"/>
  <c r="U26" i="115"/>
  <c r="T26" i="115"/>
  <c r="I26" i="115" s="1"/>
  <c r="S26" i="115"/>
  <c r="R26" i="115"/>
  <c r="O26" i="115"/>
  <c r="AE25" i="115"/>
  <c r="Z25" i="115"/>
  <c r="X25" i="115"/>
  <c r="W25" i="115"/>
  <c r="P25" i="115" s="1"/>
  <c r="Q25" i="115" s="1"/>
  <c r="V25" i="115"/>
  <c r="U25" i="115"/>
  <c r="T25" i="115"/>
  <c r="I25" i="115" s="1"/>
  <c r="S25" i="115"/>
  <c r="R25" i="115"/>
  <c r="O25" i="115"/>
  <c r="AE24" i="115"/>
  <c r="Z24" i="115"/>
  <c r="X24" i="115"/>
  <c r="W24" i="115"/>
  <c r="P24" i="115" s="1"/>
  <c r="Q24" i="115" s="1"/>
  <c r="V24" i="115"/>
  <c r="U24" i="115"/>
  <c r="T24" i="115"/>
  <c r="I24" i="115" s="1"/>
  <c r="S24" i="115"/>
  <c r="R24" i="115"/>
  <c r="O24" i="115"/>
  <c r="AE23" i="115"/>
  <c r="Z23" i="115"/>
  <c r="X23" i="115"/>
  <c r="W23" i="115"/>
  <c r="P23" i="115" s="1"/>
  <c r="Q23" i="115" s="1"/>
  <c r="V23" i="115"/>
  <c r="U23" i="115"/>
  <c r="T23" i="115"/>
  <c r="I23" i="115" s="1"/>
  <c r="S23" i="115"/>
  <c r="R23" i="115"/>
  <c r="O23" i="115"/>
  <c r="AE22" i="115"/>
  <c r="Z22" i="115"/>
  <c r="X22" i="115"/>
  <c r="W22" i="115"/>
  <c r="P22" i="115" s="1"/>
  <c r="Q22" i="115" s="1"/>
  <c r="V22" i="115"/>
  <c r="U22" i="115"/>
  <c r="T22" i="115"/>
  <c r="I22" i="115" s="1"/>
  <c r="S22" i="115"/>
  <c r="R22" i="115"/>
  <c r="O22" i="115"/>
  <c r="AE21" i="115"/>
  <c r="Z21" i="115"/>
  <c r="X21" i="115"/>
  <c r="W21" i="115"/>
  <c r="P21" i="115" s="1"/>
  <c r="Q21" i="115" s="1"/>
  <c r="V21" i="115"/>
  <c r="U21" i="115"/>
  <c r="T21" i="115"/>
  <c r="I21" i="115" s="1"/>
  <c r="S21" i="115"/>
  <c r="R21" i="115"/>
  <c r="O21" i="115"/>
  <c r="AE20" i="115"/>
  <c r="Z20" i="115"/>
  <c r="X20" i="115"/>
  <c r="W20" i="115"/>
  <c r="P20" i="115" s="1"/>
  <c r="Q20" i="115" s="1"/>
  <c r="V20" i="115"/>
  <c r="U20" i="115"/>
  <c r="T20" i="115"/>
  <c r="I20" i="115" s="1"/>
  <c r="S20" i="115"/>
  <c r="R20" i="115"/>
  <c r="O20" i="115"/>
  <c r="AE19" i="115"/>
  <c r="Z19" i="115"/>
  <c r="X19" i="115"/>
  <c r="W19" i="115"/>
  <c r="P19" i="115" s="1"/>
  <c r="Q19" i="115" s="1"/>
  <c r="V19" i="115"/>
  <c r="U19" i="115"/>
  <c r="T19" i="115"/>
  <c r="I19" i="115" s="1"/>
  <c r="S19" i="115"/>
  <c r="R19" i="115"/>
  <c r="O19" i="115"/>
  <c r="AE18" i="115"/>
  <c r="Z18" i="115"/>
  <c r="X18" i="115"/>
  <c r="W18" i="115"/>
  <c r="P18" i="115" s="1"/>
  <c r="Q18" i="115" s="1"/>
  <c r="V18" i="115"/>
  <c r="U18" i="115"/>
  <c r="T18" i="115"/>
  <c r="I18" i="115" s="1"/>
  <c r="S18" i="115"/>
  <c r="R18" i="115"/>
  <c r="O18" i="115"/>
  <c r="AE17" i="115"/>
  <c r="Z17" i="115"/>
  <c r="X17" i="115"/>
  <c r="W17" i="115"/>
  <c r="P17" i="115" s="1"/>
  <c r="Q17" i="115" s="1"/>
  <c r="V17" i="115"/>
  <c r="U17" i="115"/>
  <c r="T17" i="115"/>
  <c r="I17" i="115" s="1"/>
  <c r="S17" i="115"/>
  <c r="R17" i="115"/>
  <c r="O17" i="115"/>
  <c r="AE16" i="115"/>
  <c r="Z16" i="115"/>
  <c r="X16" i="115"/>
  <c r="W16" i="115"/>
  <c r="P16" i="115" s="1"/>
  <c r="Q16" i="115" s="1"/>
  <c r="V16" i="115"/>
  <c r="U16" i="115"/>
  <c r="T16" i="115"/>
  <c r="I16" i="115" s="1"/>
  <c r="S16" i="115"/>
  <c r="R16" i="115"/>
  <c r="O16" i="115"/>
  <c r="AE15" i="115"/>
  <c r="Z15" i="115"/>
  <c r="X15" i="115"/>
  <c r="W15" i="115"/>
  <c r="P15" i="115" s="1"/>
  <c r="Q15" i="115" s="1"/>
  <c r="V15" i="115"/>
  <c r="U15" i="115"/>
  <c r="T15" i="115"/>
  <c r="I15" i="115" s="1"/>
  <c r="S15" i="115"/>
  <c r="R15" i="115"/>
  <c r="O15" i="115"/>
  <c r="AE14" i="115"/>
  <c r="Z14" i="115"/>
  <c r="X14" i="115"/>
  <c r="W14" i="115"/>
  <c r="P14" i="115" s="1"/>
  <c r="Q14" i="115" s="1"/>
  <c r="V14" i="115"/>
  <c r="U14" i="115"/>
  <c r="T14" i="115"/>
  <c r="I14" i="115" s="1"/>
  <c r="S14" i="115"/>
  <c r="R14" i="115"/>
  <c r="O14" i="115"/>
  <c r="AE13" i="115"/>
  <c r="Z13" i="115"/>
  <c r="X13" i="115"/>
  <c r="W13" i="115"/>
  <c r="P13" i="115" s="1"/>
  <c r="Q13" i="115" s="1"/>
  <c r="V13" i="115"/>
  <c r="U13" i="115"/>
  <c r="T13" i="115"/>
  <c r="I13" i="115" s="1"/>
  <c r="S13" i="115"/>
  <c r="R13" i="115"/>
  <c r="O13" i="115"/>
  <c r="AE12" i="115"/>
  <c r="W12" i="115"/>
  <c r="P12" i="115" s="1"/>
  <c r="Q12" i="115" s="1"/>
  <c r="V12" i="115"/>
  <c r="U12" i="115"/>
  <c r="T12" i="115"/>
  <c r="I12" i="115" s="1"/>
  <c r="S12" i="115"/>
  <c r="R12" i="115"/>
  <c r="O12" i="115"/>
  <c r="AE11" i="115"/>
  <c r="W11" i="115"/>
  <c r="P11" i="115" s="1"/>
  <c r="Q11" i="115" s="1"/>
  <c r="G11" i="115" s="1"/>
  <c r="V11" i="115"/>
  <c r="U11" i="115"/>
  <c r="T11" i="115"/>
  <c r="I11" i="115" s="1"/>
  <c r="S11" i="115"/>
  <c r="R11" i="115"/>
  <c r="O11" i="115"/>
  <c r="W10" i="115"/>
  <c r="P10" i="115" s="1"/>
  <c r="Q10" i="115" s="1"/>
  <c r="V10" i="115"/>
  <c r="U10" i="115"/>
  <c r="T10" i="115"/>
  <c r="I10" i="115" s="1"/>
  <c r="S10" i="115"/>
  <c r="R10" i="115"/>
  <c r="O10" i="115"/>
  <c r="O9" i="115"/>
  <c r="AJ6" i="115"/>
  <c r="AG4" i="115"/>
  <c r="AF4" i="115"/>
  <c r="AG3" i="115"/>
  <c r="AF3" i="115"/>
  <c r="AG2" i="115"/>
  <c r="AF2" i="115"/>
  <c r="AN1" i="115"/>
  <c r="AG1" i="115"/>
  <c r="V9" i="115" s="1"/>
  <c r="AF1" i="115"/>
  <c r="R9" i="115" s="1"/>
  <c r="Z35" i="114"/>
  <c r="X35" i="114"/>
  <c r="W35" i="114"/>
  <c r="P35" i="114" s="1"/>
  <c r="Q35" i="114" s="1"/>
  <c r="G35" i="114" s="1"/>
  <c r="V35" i="114"/>
  <c r="U35" i="114"/>
  <c r="T35" i="114"/>
  <c r="I35" i="114" s="1"/>
  <c r="S35" i="114"/>
  <c r="R35" i="114"/>
  <c r="O35" i="114"/>
  <c r="X34" i="114"/>
  <c r="W34" i="114"/>
  <c r="P34" i="114" s="1"/>
  <c r="Q34" i="114" s="1"/>
  <c r="V34" i="114"/>
  <c r="U34" i="114"/>
  <c r="T34" i="114"/>
  <c r="I34" i="114" s="1"/>
  <c r="S34" i="114"/>
  <c r="R34" i="114"/>
  <c r="O34" i="114"/>
  <c r="Z33" i="114"/>
  <c r="X33" i="114"/>
  <c r="W33" i="114"/>
  <c r="P33" i="114" s="1"/>
  <c r="Q33" i="114" s="1"/>
  <c r="V33" i="114"/>
  <c r="U33" i="114"/>
  <c r="T33" i="114"/>
  <c r="I33" i="114" s="1"/>
  <c r="S33" i="114"/>
  <c r="R33" i="114"/>
  <c r="O33" i="114"/>
  <c r="AE32" i="114"/>
  <c r="Z32" i="114"/>
  <c r="X32" i="114"/>
  <c r="W32" i="114"/>
  <c r="P32" i="114" s="1"/>
  <c r="Q32" i="114" s="1"/>
  <c r="V32" i="114"/>
  <c r="U32" i="114"/>
  <c r="T32" i="114"/>
  <c r="I32" i="114" s="1"/>
  <c r="S32" i="114"/>
  <c r="R32" i="114"/>
  <c r="O32" i="114"/>
  <c r="AE31" i="114"/>
  <c r="Z31" i="114"/>
  <c r="X31" i="114"/>
  <c r="W31" i="114"/>
  <c r="P31" i="114" s="1"/>
  <c r="Q31" i="114" s="1"/>
  <c r="V31" i="114"/>
  <c r="U31" i="114"/>
  <c r="T31" i="114"/>
  <c r="I31" i="114" s="1"/>
  <c r="S31" i="114"/>
  <c r="R31" i="114"/>
  <c r="O31" i="114"/>
  <c r="AE30" i="114"/>
  <c r="Z30" i="114"/>
  <c r="X30" i="114"/>
  <c r="W30" i="114"/>
  <c r="P30" i="114" s="1"/>
  <c r="Q30" i="114" s="1"/>
  <c r="V30" i="114"/>
  <c r="U30" i="114"/>
  <c r="T30" i="114"/>
  <c r="I30" i="114" s="1"/>
  <c r="S30" i="114"/>
  <c r="R30" i="114"/>
  <c r="O30" i="114"/>
  <c r="AE29" i="114"/>
  <c r="Z29" i="114"/>
  <c r="X29" i="114"/>
  <c r="W29" i="114"/>
  <c r="P29" i="114" s="1"/>
  <c r="Q29" i="114" s="1"/>
  <c r="V29" i="114"/>
  <c r="U29" i="114"/>
  <c r="T29" i="114"/>
  <c r="I29" i="114" s="1"/>
  <c r="S29" i="114"/>
  <c r="R29" i="114"/>
  <c r="O29" i="114"/>
  <c r="AE28" i="114"/>
  <c r="Z28" i="114"/>
  <c r="X28" i="114"/>
  <c r="W28" i="114"/>
  <c r="P28" i="114" s="1"/>
  <c r="Q28" i="114" s="1"/>
  <c r="V28" i="114"/>
  <c r="U28" i="114"/>
  <c r="T28" i="114"/>
  <c r="I28" i="114" s="1"/>
  <c r="S28" i="114"/>
  <c r="R28" i="114"/>
  <c r="O28" i="114"/>
  <c r="AE27" i="114"/>
  <c r="Z27" i="114"/>
  <c r="X27" i="114"/>
  <c r="W27" i="114"/>
  <c r="P27" i="114" s="1"/>
  <c r="Q27" i="114" s="1"/>
  <c r="V27" i="114"/>
  <c r="U27" i="114"/>
  <c r="T27" i="114"/>
  <c r="I27" i="114" s="1"/>
  <c r="S27" i="114"/>
  <c r="R27" i="114"/>
  <c r="O27" i="114"/>
  <c r="AE26" i="114"/>
  <c r="Z26" i="114"/>
  <c r="X26" i="114"/>
  <c r="W26" i="114"/>
  <c r="P26" i="114" s="1"/>
  <c r="Q26" i="114" s="1"/>
  <c r="V26" i="114"/>
  <c r="U26" i="114"/>
  <c r="T26" i="114"/>
  <c r="I26" i="114" s="1"/>
  <c r="S26" i="114"/>
  <c r="R26" i="114"/>
  <c r="O26" i="114"/>
  <c r="AE25" i="114"/>
  <c r="Z25" i="114"/>
  <c r="X25" i="114"/>
  <c r="W25" i="114"/>
  <c r="P25" i="114" s="1"/>
  <c r="Q25" i="114" s="1"/>
  <c r="V25" i="114"/>
  <c r="U25" i="114"/>
  <c r="T25" i="114"/>
  <c r="I25" i="114" s="1"/>
  <c r="S25" i="114"/>
  <c r="R25" i="114"/>
  <c r="O25" i="114"/>
  <c r="AE24" i="114"/>
  <c r="Z24" i="114"/>
  <c r="X24" i="114"/>
  <c r="W24" i="114"/>
  <c r="P24" i="114" s="1"/>
  <c r="Q24" i="114" s="1"/>
  <c r="V24" i="114"/>
  <c r="U24" i="114"/>
  <c r="T24" i="114"/>
  <c r="I24" i="114" s="1"/>
  <c r="S24" i="114"/>
  <c r="R24" i="114"/>
  <c r="O24" i="114"/>
  <c r="AE23" i="114"/>
  <c r="Z23" i="114"/>
  <c r="X23" i="114"/>
  <c r="W23" i="114"/>
  <c r="P23" i="114" s="1"/>
  <c r="Q23" i="114" s="1"/>
  <c r="V23" i="114"/>
  <c r="U23" i="114"/>
  <c r="T23" i="114"/>
  <c r="I23" i="114" s="1"/>
  <c r="S23" i="114"/>
  <c r="R23" i="114"/>
  <c r="O23" i="114"/>
  <c r="AE22" i="114"/>
  <c r="Z22" i="114"/>
  <c r="X22" i="114"/>
  <c r="W22" i="114"/>
  <c r="P22" i="114" s="1"/>
  <c r="Q22" i="114" s="1"/>
  <c r="V22" i="114"/>
  <c r="U22" i="114"/>
  <c r="T22" i="114"/>
  <c r="I22" i="114" s="1"/>
  <c r="S22" i="114"/>
  <c r="R22" i="114"/>
  <c r="O22" i="114"/>
  <c r="AE21" i="114"/>
  <c r="Z21" i="114"/>
  <c r="X21" i="114"/>
  <c r="W21" i="114"/>
  <c r="P21" i="114" s="1"/>
  <c r="Q21" i="114" s="1"/>
  <c r="V21" i="114"/>
  <c r="U21" i="114"/>
  <c r="T21" i="114"/>
  <c r="I21" i="114" s="1"/>
  <c r="S21" i="114"/>
  <c r="R21" i="114"/>
  <c r="O21" i="114"/>
  <c r="AE20" i="114"/>
  <c r="Z20" i="114"/>
  <c r="X20" i="114"/>
  <c r="W20" i="114"/>
  <c r="P20" i="114" s="1"/>
  <c r="Q20" i="114" s="1"/>
  <c r="V20" i="114"/>
  <c r="U20" i="114"/>
  <c r="T20" i="114"/>
  <c r="I20" i="114" s="1"/>
  <c r="S20" i="114"/>
  <c r="R20" i="114"/>
  <c r="O20" i="114"/>
  <c r="AE19" i="114"/>
  <c r="Z19" i="114"/>
  <c r="X19" i="114"/>
  <c r="W19" i="114"/>
  <c r="P19" i="114" s="1"/>
  <c r="Q19" i="114" s="1"/>
  <c r="V19" i="114"/>
  <c r="U19" i="114"/>
  <c r="T19" i="114"/>
  <c r="I19" i="114" s="1"/>
  <c r="S19" i="114"/>
  <c r="R19" i="114"/>
  <c r="O19" i="114"/>
  <c r="AE18" i="114"/>
  <c r="Z18" i="114"/>
  <c r="X18" i="114"/>
  <c r="W18" i="114"/>
  <c r="P18" i="114" s="1"/>
  <c r="Q18" i="114" s="1"/>
  <c r="V18" i="114"/>
  <c r="U18" i="114"/>
  <c r="T18" i="114"/>
  <c r="I18" i="114" s="1"/>
  <c r="S18" i="114"/>
  <c r="R18" i="114"/>
  <c r="O18" i="114"/>
  <c r="AE17" i="114"/>
  <c r="Z17" i="114"/>
  <c r="X17" i="114"/>
  <c r="W17" i="114"/>
  <c r="P17" i="114" s="1"/>
  <c r="Q17" i="114" s="1"/>
  <c r="V17" i="114"/>
  <c r="U17" i="114"/>
  <c r="T17" i="114"/>
  <c r="I17" i="114" s="1"/>
  <c r="S17" i="114"/>
  <c r="R17" i="114"/>
  <c r="O17" i="114"/>
  <c r="AE16" i="114"/>
  <c r="Z16" i="114"/>
  <c r="X16" i="114"/>
  <c r="W16" i="114"/>
  <c r="P16" i="114" s="1"/>
  <c r="Q16" i="114" s="1"/>
  <c r="V16" i="114"/>
  <c r="U16" i="114"/>
  <c r="T16" i="114"/>
  <c r="I16" i="114" s="1"/>
  <c r="S16" i="114"/>
  <c r="R16" i="114"/>
  <c r="O16" i="114"/>
  <c r="AE15" i="114"/>
  <c r="Z15" i="114"/>
  <c r="X15" i="114"/>
  <c r="W15" i="114"/>
  <c r="P15" i="114" s="1"/>
  <c r="Q15" i="114" s="1"/>
  <c r="V15" i="114"/>
  <c r="U15" i="114"/>
  <c r="T15" i="114"/>
  <c r="I15" i="114" s="1"/>
  <c r="S15" i="114"/>
  <c r="R15" i="114"/>
  <c r="O15" i="114"/>
  <c r="AE14" i="114"/>
  <c r="Z14" i="114"/>
  <c r="X14" i="114"/>
  <c r="W14" i="114"/>
  <c r="P14" i="114" s="1"/>
  <c r="Q14" i="114" s="1"/>
  <c r="V14" i="114"/>
  <c r="U14" i="114"/>
  <c r="T14" i="114"/>
  <c r="I14" i="114" s="1"/>
  <c r="S14" i="114"/>
  <c r="R14" i="114"/>
  <c r="O14" i="114"/>
  <c r="AE13" i="114"/>
  <c r="Z13" i="114"/>
  <c r="X13" i="114"/>
  <c r="V13" i="114"/>
  <c r="U13" i="114"/>
  <c r="T13" i="114"/>
  <c r="I13" i="114" s="1"/>
  <c r="S13" i="114"/>
  <c r="R13" i="114"/>
  <c r="W13" i="114" s="1"/>
  <c r="P13" i="114" s="1"/>
  <c r="Q13" i="114" s="1"/>
  <c r="O13" i="114"/>
  <c r="AE12" i="114"/>
  <c r="V12" i="114"/>
  <c r="U12" i="114"/>
  <c r="T12" i="114"/>
  <c r="I12" i="114" s="1"/>
  <c r="S12" i="114"/>
  <c r="R12" i="114"/>
  <c r="W12" i="114" s="1"/>
  <c r="P12" i="114" s="1"/>
  <c r="Q12" i="114" s="1"/>
  <c r="O12" i="114"/>
  <c r="AE11" i="114"/>
  <c r="V11" i="114"/>
  <c r="U11" i="114"/>
  <c r="T11" i="114"/>
  <c r="I11" i="114" s="1"/>
  <c r="S11" i="114"/>
  <c r="R11" i="114"/>
  <c r="W11" i="114" s="1"/>
  <c r="P11" i="114" s="1"/>
  <c r="Q11" i="114" s="1"/>
  <c r="O11" i="114"/>
  <c r="W10" i="114"/>
  <c r="P10" i="114" s="1"/>
  <c r="Q10" i="114" s="1"/>
  <c r="V10" i="114"/>
  <c r="U10" i="114"/>
  <c r="T10" i="114"/>
  <c r="I10" i="114" s="1"/>
  <c r="S10" i="114"/>
  <c r="R10" i="114"/>
  <c r="O10" i="114"/>
  <c r="O9" i="114"/>
  <c r="AJ6" i="114"/>
  <c r="AG4" i="114"/>
  <c r="AF4" i="114"/>
  <c r="AG3" i="114"/>
  <c r="AF3" i="114"/>
  <c r="AG2" i="114"/>
  <c r="AF2" i="114"/>
  <c r="AN1" i="114"/>
  <c r="AG1" i="114"/>
  <c r="V9" i="114" s="1"/>
  <c r="AF1" i="114"/>
  <c r="R9" i="114" s="1"/>
  <c r="AE32" i="85"/>
  <c r="AE31" i="85"/>
  <c r="AE30" i="85"/>
  <c r="AE29" i="85"/>
  <c r="AE28" i="85"/>
  <c r="AE27" i="85"/>
  <c r="AE26" i="85"/>
  <c r="AE25" i="85"/>
  <c r="AE24" i="85"/>
  <c r="AE23" i="85"/>
  <c r="AE22" i="85"/>
  <c r="AE21" i="85"/>
  <c r="AE20" i="85"/>
  <c r="AE19" i="85"/>
  <c r="AE18" i="85"/>
  <c r="AE17" i="85"/>
  <c r="AE16" i="85"/>
  <c r="AE15" i="85"/>
  <c r="AE14" i="85"/>
  <c r="AE13" i="85"/>
  <c r="AE12" i="85"/>
  <c r="AE11" i="85"/>
  <c r="X20" i="126" l="1"/>
  <c r="R20" i="126"/>
  <c r="W20" i="126" s="1"/>
  <c r="P20" i="126" s="1"/>
  <c r="Q20" i="126" s="1"/>
  <c r="G20" i="126" s="1"/>
  <c r="T20" i="126"/>
  <c r="I20" i="126" s="1"/>
  <c r="R27" i="125"/>
  <c r="V20" i="126"/>
  <c r="T27" i="125"/>
  <c r="I27" i="125" s="1"/>
  <c r="Z20" i="126"/>
  <c r="V27" i="125"/>
  <c r="Z27" i="125"/>
  <c r="T9" i="123"/>
  <c r="I9" i="123" s="1"/>
  <c r="U9" i="114"/>
  <c r="U9" i="119"/>
  <c r="S9" i="115"/>
  <c r="S9" i="114"/>
  <c r="U9" i="117"/>
  <c r="U9" i="126"/>
  <c r="U9" i="121"/>
  <c r="U9" i="123"/>
  <c r="S9" i="120"/>
  <c r="S9" i="121"/>
  <c r="T9" i="122"/>
  <c r="I9" i="122" s="1"/>
  <c r="T9" i="114"/>
  <c r="I9" i="114" s="1"/>
  <c r="U9" i="116"/>
  <c r="T9" i="117"/>
  <c r="I9" i="117" s="1"/>
  <c r="S9" i="122"/>
  <c r="T9" i="115"/>
  <c r="I9" i="115" s="1"/>
  <c r="T9" i="116"/>
  <c r="I9" i="116" s="1"/>
  <c r="T9" i="120"/>
  <c r="I9" i="120" s="1"/>
  <c r="U9" i="122"/>
  <c r="S9" i="126"/>
  <c r="T9" i="126"/>
  <c r="I9" i="126" s="1"/>
  <c r="U9" i="120"/>
  <c r="E19" i="121"/>
  <c r="G19" i="121"/>
  <c r="E34" i="121"/>
  <c r="G34" i="121"/>
  <c r="E11" i="124"/>
  <c r="G11" i="124"/>
  <c r="E21" i="121"/>
  <c r="G21" i="121"/>
  <c r="U9" i="124"/>
  <c r="U9" i="115"/>
  <c r="S9" i="123"/>
  <c r="S9" i="125"/>
  <c r="S9" i="116"/>
  <c r="W9" i="116" s="1"/>
  <c r="P9" i="116" s="1"/>
  <c r="Q9" i="116" s="1"/>
  <c r="S9" i="117"/>
  <c r="T9" i="125"/>
  <c r="I9" i="125" s="1"/>
  <c r="T9" i="121"/>
  <c r="I9" i="121" s="1"/>
  <c r="S9" i="124"/>
  <c r="S9" i="119"/>
  <c r="U9" i="125"/>
  <c r="T9" i="124"/>
  <c r="I9" i="124" s="1"/>
  <c r="T9" i="119"/>
  <c r="I9" i="119" s="1"/>
  <c r="G25" i="126"/>
  <c r="E25" i="126"/>
  <c r="G24" i="126"/>
  <c r="E24" i="126"/>
  <c r="G13" i="126"/>
  <c r="E13" i="126"/>
  <c r="G23" i="126"/>
  <c r="E23" i="126"/>
  <c r="G12" i="126"/>
  <c r="E12" i="126"/>
  <c r="G22" i="126"/>
  <c r="E22" i="126"/>
  <c r="G10" i="126"/>
  <c r="E10" i="126"/>
  <c r="G21" i="126"/>
  <c r="E21" i="126"/>
  <c r="G11" i="126"/>
  <c r="E11" i="126"/>
  <c r="G19" i="126"/>
  <c r="E19" i="126"/>
  <c r="G32" i="126"/>
  <c r="E32" i="126"/>
  <c r="G33" i="126"/>
  <c r="E33" i="126"/>
  <c r="G18" i="126"/>
  <c r="E18" i="126"/>
  <c r="G30" i="126"/>
  <c r="E30" i="126"/>
  <c r="G31" i="126"/>
  <c r="E31" i="126"/>
  <c r="G17" i="126"/>
  <c r="E17" i="126"/>
  <c r="G29" i="126"/>
  <c r="E29" i="126"/>
  <c r="G16" i="126"/>
  <c r="E16" i="126"/>
  <c r="G28" i="126"/>
  <c r="E28" i="126"/>
  <c r="G15" i="126"/>
  <c r="E15" i="126"/>
  <c r="G27" i="126"/>
  <c r="E27" i="126"/>
  <c r="G34" i="126"/>
  <c r="E34" i="126"/>
  <c r="G14" i="126"/>
  <c r="E14" i="126"/>
  <c r="G26" i="126"/>
  <c r="E26" i="126"/>
  <c r="E35" i="126"/>
  <c r="G11" i="125"/>
  <c r="E11" i="125"/>
  <c r="E34" i="125"/>
  <c r="G34" i="125"/>
  <c r="G10" i="125"/>
  <c r="E10" i="125"/>
  <c r="G35" i="125"/>
  <c r="E35" i="125"/>
  <c r="G12" i="125"/>
  <c r="E12" i="125"/>
  <c r="G13" i="125"/>
  <c r="E13" i="125"/>
  <c r="G15" i="125"/>
  <c r="E15" i="125"/>
  <c r="G17" i="125"/>
  <c r="E17" i="125"/>
  <c r="G19" i="125"/>
  <c r="E19" i="125"/>
  <c r="G21" i="125"/>
  <c r="E21" i="125"/>
  <c r="G23" i="125"/>
  <c r="E23" i="125"/>
  <c r="G25" i="125"/>
  <c r="E25" i="125"/>
  <c r="G29" i="125"/>
  <c r="E29" i="125"/>
  <c r="G31" i="125"/>
  <c r="E31" i="125"/>
  <c r="G33" i="125"/>
  <c r="E33" i="125"/>
  <c r="E14" i="125"/>
  <c r="E16" i="125"/>
  <c r="E18" i="125"/>
  <c r="E20" i="125"/>
  <c r="E22" i="125"/>
  <c r="E24" i="125"/>
  <c r="E26" i="125"/>
  <c r="E28" i="125"/>
  <c r="E30" i="125"/>
  <c r="E32" i="125"/>
  <c r="G24" i="124"/>
  <c r="E24" i="124"/>
  <c r="G22" i="124"/>
  <c r="E22" i="124"/>
  <c r="G23" i="124"/>
  <c r="E23" i="124"/>
  <c r="G20" i="124"/>
  <c r="E20" i="124"/>
  <c r="G21" i="124"/>
  <c r="E21" i="124"/>
  <c r="G18" i="124"/>
  <c r="E18" i="124"/>
  <c r="G19" i="124"/>
  <c r="E19" i="124"/>
  <c r="G16" i="124"/>
  <c r="E16" i="124"/>
  <c r="G17" i="124"/>
  <c r="E17" i="124"/>
  <c r="G14" i="124"/>
  <c r="E14" i="124"/>
  <c r="G15" i="124"/>
  <c r="E15" i="124"/>
  <c r="G13" i="124"/>
  <c r="E13" i="124"/>
  <c r="G10" i="124"/>
  <c r="E10" i="124"/>
  <c r="G12" i="124"/>
  <c r="E12" i="124"/>
  <c r="G32" i="124"/>
  <c r="E32" i="124"/>
  <c r="G33" i="124"/>
  <c r="E33" i="124"/>
  <c r="G30" i="124"/>
  <c r="E30" i="124"/>
  <c r="G31" i="124"/>
  <c r="E31" i="124"/>
  <c r="G28" i="124"/>
  <c r="E28" i="124"/>
  <c r="G29" i="124"/>
  <c r="E29" i="124"/>
  <c r="G26" i="124"/>
  <c r="E26" i="124"/>
  <c r="G27" i="124"/>
  <c r="E27" i="124"/>
  <c r="G25" i="124"/>
  <c r="E25" i="124"/>
  <c r="G34" i="124"/>
  <c r="E34" i="124"/>
  <c r="E35" i="124"/>
  <c r="G21" i="123"/>
  <c r="E21" i="123"/>
  <c r="G33" i="123"/>
  <c r="E33" i="123"/>
  <c r="G32" i="123"/>
  <c r="E32" i="123"/>
  <c r="G19" i="123"/>
  <c r="E19" i="123"/>
  <c r="G11" i="123"/>
  <c r="E11" i="123"/>
  <c r="G31" i="123"/>
  <c r="E31" i="123"/>
  <c r="G17" i="123"/>
  <c r="E17" i="123"/>
  <c r="G29" i="123"/>
  <c r="E29" i="123"/>
  <c r="G12" i="123"/>
  <c r="E12" i="123"/>
  <c r="G15" i="123"/>
  <c r="E15" i="123"/>
  <c r="G27" i="123"/>
  <c r="E27" i="123"/>
  <c r="G10" i="123"/>
  <c r="E10" i="123"/>
  <c r="G13" i="123"/>
  <c r="E13" i="123"/>
  <c r="G25" i="123"/>
  <c r="E25" i="123"/>
  <c r="G23" i="123"/>
  <c r="E23" i="123"/>
  <c r="G34" i="123"/>
  <c r="E34" i="123"/>
  <c r="E14" i="123"/>
  <c r="E16" i="123"/>
  <c r="E18" i="123"/>
  <c r="E20" i="123"/>
  <c r="E22" i="123"/>
  <c r="E24" i="123"/>
  <c r="E26" i="123"/>
  <c r="E28" i="123"/>
  <c r="E30" i="123"/>
  <c r="E35" i="123"/>
  <c r="G20" i="122"/>
  <c r="E20" i="122"/>
  <c r="G32" i="122"/>
  <c r="E32" i="122"/>
  <c r="G18" i="122"/>
  <c r="E18" i="122"/>
  <c r="G30" i="122"/>
  <c r="E30" i="122"/>
  <c r="G12" i="122"/>
  <c r="E12" i="122"/>
  <c r="G10" i="122"/>
  <c r="E10" i="122"/>
  <c r="G16" i="122"/>
  <c r="E16" i="122"/>
  <c r="G28" i="122"/>
  <c r="E28" i="122"/>
  <c r="G34" i="122"/>
  <c r="E34" i="122"/>
  <c r="G14" i="122"/>
  <c r="E14" i="122"/>
  <c r="G26" i="122"/>
  <c r="E26" i="122"/>
  <c r="G11" i="122"/>
  <c r="E11" i="122"/>
  <c r="G24" i="122"/>
  <c r="E24" i="122"/>
  <c r="G22" i="122"/>
  <c r="E22" i="122"/>
  <c r="E35" i="122"/>
  <c r="E13" i="122"/>
  <c r="E15" i="122"/>
  <c r="E17" i="122"/>
  <c r="E19" i="122"/>
  <c r="E21" i="122"/>
  <c r="E23" i="122"/>
  <c r="E25" i="122"/>
  <c r="E27" i="122"/>
  <c r="E29" i="122"/>
  <c r="E31" i="122"/>
  <c r="E33" i="122"/>
  <c r="G12" i="121"/>
  <c r="E12" i="121"/>
  <c r="G31" i="121"/>
  <c r="E31" i="121"/>
  <c r="G10" i="121"/>
  <c r="E10" i="121"/>
  <c r="G26" i="121"/>
  <c r="E26" i="121"/>
  <c r="G30" i="121"/>
  <c r="E30" i="121"/>
  <c r="G11" i="121"/>
  <c r="E11" i="121"/>
  <c r="G29" i="121"/>
  <c r="E29" i="121"/>
  <c r="G24" i="121"/>
  <c r="E24" i="121"/>
  <c r="G18" i="121"/>
  <c r="E18" i="121"/>
  <c r="G20" i="121"/>
  <c r="E20" i="121"/>
  <c r="G28" i="121"/>
  <c r="E28" i="121"/>
  <c r="G17" i="121"/>
  <c r="E17" i="121"/>
  <c r="G22" i="121"/>
  <c r="E22" i="121"/>
  <c r="G16" i="121"/>
  <c r="E16" i="121"/>
  <c r="G27" i="121"/>
  <c r="E27" i="121"/>
  <c r="G15" i="121"/>
  <c r="E15" i="121"/>
  <c r="G14" i="121"/>
  <c r="E14" i="121"/>
  <c r="G25" i="121"/>
  <c r="E25" i="121"/>
  <c r="G13" i="121"/>
  <c r="E13" i="121"/>
  <c r="G33" i="121"/>
  <c r="E33" i="121"/>
  <c r="G23" i="121"/>
  <c r="E23" i="121"/>
  <c r="G32" i="121"/>
  <c r="E32" i="121"/>
  <c r="E35" i="121"/>
  <c r="G12" i="120"/>
  <c r="E12" i="120"/>
  <c r="G10" i="120"/>
  <c r="E10" i="120"/>
  <c r="G18" i="120"/>
  <c r="E18" i="120"/>
  <c r="G28" i="120"/>
  <c r="E28" i="120"/>
  <c r="G13" i="120"/>
  <c r="E13" i="120"/>
  <c r="G21" i="120"/>
  <c r="E21" i="120"/>
  <c r="G33" i="120"/>
  <c r="E33" i="120"/>
  <c r="G11" i="120"/>
  <c r="E11" i="120"/>
  <c r="G26" i="120"/>
  <c r="E26" i="120"/>
  <c r="G16" i="120"/>
  <c r="E16" i="120"/>
  <c r="G24" i="120"/>
  <c r="E24" i="120"/>
  <c r="G14" i="120"/>
  <c r="E14" i="120"/>
  <c r="G22" i="120"/>
  <c r="E22" i="120"/>
  <c r="G31" i="120"/>
  <c r="E31" i="120"/>
  <c r="G19" i="120"/>
  <c r="E19" i="120"/>
  <c r="G29" i="120"/>
  <c r="E29" i="120"/>
  <c r="G17" i="120"/>
  <c r="E17" i="120"/>
  <c r="G27" i="120"/>
  <c r="E27" i="120"/>
  <c r="G32" i="120"/>
  <c r="E32" i="120"/>
  <c r="G20" i="120"/>
  <c r="E20" i="120"/>
  <c r="G25" i="120"/>
  <c r="E25" i="120"/>
  <c r="G15" i="120"/>
  <c r="E15" i="120"/>
  <c r="G30" i="120"/>
  <c r="E30" i="120"/>
  <c r="G23" i="120"/>
  <c r="E23" i="120"/>
  <c r="G34" i="120"/>
  <c r="E34" i="120"/>
  <c r="E35" i="120"/>
  <c r="E25" i="119"/>
  <c r="G25" i="119"/>
  <c r="G24" i="119"/>
  <c r="E24" i="119"/>
  <c r="E23" i="119"/>
  <c r="G23" i="119"/>
  <c r="E21" i="119"/>
  <c r="G21" i="119"/>
  <c r="G18" i="119"/>
  <c r="E18" i="119"/>
  <c r="E19" i="119"/>
  <c r="G19" i="119"/>
  <c r="E27" i="119"/>
  <c r="G27" i="119"/>
  <c r="G20" i="119"/>
  <c r="E20" i="119"/>
  <c r="G16" i="119"/>
  <c r="E16" i="119"/>
  <c r="E17" i="119"/>
  <c r="G17" i="119"/>
  <c r="G14" i="119"/>
  <c r="E14" i="119"/>
  <c r="E13" i="119"/>
  <c r="G13" i="119"/>
  <c r="E15" i="119"/>
  <c r="G15" i="119"/>
  <c r="G33" i="119"/>
  <c r="E33" i="119"/>
  <c r="G22" i="119"/>
  <c r="E22" i="119"/>
  <c r="G12" i="119"/>
  <c r="E12" i="119"/>
  <c r="G32" i="119"/>
  <c r="E32" i="119"/>
  <c r="G10" i="119"/>
  <c r="E10" i="119"/>
  <c r="G30" i="119"/>
  <c r="E30" i="119"/>
  <c r="E31" i="119"/>
  <c r="G31" i="119"/>
  <c r="G26" i="119"/>
  <c r="E26" i="119"/>
  <c r="G28" i="119"/>
  <c r="E28" i="119"/>
  <c r="G29" i="119"/>
  <c r="E29" i="119"/>
  <c r="G11" i="119"/>
  <c r="E11" i="119"/>
  <c r="G34" i="119"/>
  <c r="E34" i="119"/>
  <c r="E35" i="119"/>
  <c r="G32" i="117"/>
  <c r="E32" i="117"/>
  <c r="G24" i="117"/>
  <c r="E24" i="117"/>
  <c r="G25" i="117"/>
  <c r="E25" i="117"/>
  <c r="G22" i="117"/>
  <c r="E22" i="117"/>
  <c r="G23" i="117"/>
  <c r="E23" i="117"/>
  <c r="G33" i="117"/>
  <c r="E33" i="117"/>
  <c r="G20" i="117"/>
  <c r="E20" i="117"/>
  <c r="G21" i="117"/>
  <c r="E21" i="117"/>
  <c r="G18" i="117"/>
  <c r="E18" i="117"/>
  <c r="G19" i="117"/>
  <c r="E19" i="117"/>
  <c r="G17" i="117"/>
  <c r="E17" i="117"/>
  <c r="G30" i="117"/>
  <c r="E30" i="117"/>
  <c r="G11" i="117"/>
  <c r="E11" i="117"/>
  <c r="G14" i="117"/>
  <c r="E14" i="117"/>
  <c r="G15" i="117"/>
  <c r="E15" i="117"/>
  <c r="G16" i="117"/>
  <c r="E16" i="117"/>
  <c r="G13" i="117"/>
  <c r="E13" i="117"/>
  <c r="G12" i="117"/>
  <c r="E12" i="117"/>
  <c r="G31" i="117"/>
  <c r="E31" i="117"/>
  <c r="G29" i="117"/>
  <c r="E29" i="117"/>
  <c r="G10" i="117"/>
  <c r="E10" i="117"/>
  <c r="G28" i="117"/>
  <c r="E28" i="117"/>
  <c r="G26" i="117"/>
  <c r="E26" i="117"/>
  <c r="G27" i="117"/>
  <c r="E27" i="117"/>
  <c r="E34" i="117"/>
  <c r="G34" i="117"/>
  <c r="E35" i="117"/>
  <c r="G12" i="116"/>
  <c r="E12" i="116"/>
  <c r="G22" i="116"/>
  <c r="E22" i="116"/>
  <c r="G23" i="116"/>
  <c r="E23" i="116"/>
  <c r="G10" i="116"/>
  <c r="E10" i="116"/>
  <c r="G21" i="116"/>
  <c r="E21" i="116"/>
  <c r="G27" i="116"/>
  <c r="E27" i="116"/>
  <c r="G20" i="116"/>
  <c r="E20" i="116"/>
  <c r="G19" i="116"/>
  <c r="E19" i="116"/>
  <c r="G11" i="116"/>
  <c r="E11" i="116"/>
  <c r="G18" i="116"/>
  <c r="E18" i="116"/>
  <c r="G17" i="116"/>
  <c r="E17" i="116"/>
  <c r="G16" i="116"/>
  <c r="E16" i="116"/>
  <c r="G15" i="116"/>
  <c r="E15" i="116"/>
  <c r="G32" i="116"/>
  <c r="E32" i="116"/>
  <c r="G33" i="116"/>
  <c r="E33" i="116"/>
  <c r="G14" i="116"/>
  <c r="E14" i="116"/>
  <c r="G30" i="116"/>
  <c r="E30" i="116"/>
  <c r="G31" i="116"/>
  <c r="E31" i="116"/>
  <c r="G13" i="116"/>
  <c r="E13" i="116"/>
  <c r="G28" i="116"/>
  <c r="E28" i="116"/>
  <c r="G29" i="116"/>
  <c r="E29" i="116"/>
  <c r="G26" i="116"/>
  <c r="E26" i="116"/>
  <c r="G34" i="116"/>
  <c r="E34" i="116"/>
  <c r="G24" i="116"/>
  <c r="E24" i="116"/>
  <c r="G25" i="116"/>
  <c r="E25" i="116"/>
  <c r="E35" i="116"/>
  <c r="G28" i="115"/>
  <c r="E28" i="115"/>
  <c r="G15" i="115"/>
  <c r="E15" i="115"/>
  <c r="G27" i="115"/>
  <c r="E27" i="115"/>
  <c r="G16" i="115"/>
  <c r="E16" i="115"/>
  <c r="G14" i="115"/>
  <c r="E14" i="115"/>
  <c r="G26" i="115"/>
  <c r="E26" i="115"/>
  <c r="G13" i="115"/>
  <c r="E13" i="115"/>
  <c r="G25" i="115"/>
  <c r="E25" i="115"/>
  <c r="G24" i="115"/>
  <c r="E24" i="115"/>
  <c r="G10" i="115"/>
  <c r="E10" i="115"/>
  <c r="G23" i="115"/>
  <c r="E23" i="115"/>
  <c r="G34" i="115"/>
  <c r="E34" i="115"/>
  <c r="G12" i="115"/>
  <c r="E12" i="115"/>
  <c r="G22" i="115"/>
  <c r="E22" i="115"/>
  <c r="G33" i="115"/>
  <c r="E33" i="115"/>
  <c r="G21" i="115"/>
  <c r="E21" i="115"/>
  <c r="G20" i="115"/>
  <c r="E20" i="115"/>
  <c r="G32" i="115"/>
  <c r="E32" i="115"/>
  <c r="G19" i="115"/>
  <c r="E19" i="115"/>
  <c r="G31" i="115"/>
  <c r="E31" i="115"/>
  <c r="G18" i="115"/>
  <c r="E18" i="115"/>
  <c r="G30" i="115"/>
  <c r="E30" i="115"/>
  <c r="G17" i="115"/>
  <c r="E17" i="115"/>
  <c r="G29" i="115"/>
  <c r="E29" i="115"/>
  <c r="E11" i="115"/>
  <c r="E35" i="115"/>
  <c r="G29" i="114"/>
  <c r="E29" i="114"/>
  <c r="E13" i="114"/>
  <c r="G13" i="114"/>
  <c r="E21" i="114"/>
  <c r="G21" i="114"/>
  <c r="E16" i="114"/>
  <c r="G16" i="114"/>
  <c r="G15" i="114"/>
  <c r="E15" i="114"/>
  <c r="G11" i="114"/>
  <c r="E11" i="114"/>
  <c r="E24" i="114"/>
  <c r="G24" i="114"/>
  <c r="E23" i="114"/>
  <c r="G23" i="114"/>
  <c r="G27" i="114"/>
  <c r="E27" i="114"/>
  <c r="G19" i="114"/>
  <c r="E19" i="114"/>
  <c r="G12" i="114"/>
  <c r="E12" i="114"/>
  <c r="G30" i="114"/>
  <c r="E30" i="114"/>
  <c r="E14" i="114"/>
  <c r="G14" i="114"/>
  <c r="E22" i="114"/>
  <c r="G22" i="114"/>
  <c r="G32" i="114"/>
  <c r="E32" i="114"/>
  <c r="G25" i="114"/>
  <c r="E25" i="114"/>
  <c r="E17" i="114"/>
  <c r="G17" i="114"/>
  <c r="E28" i="114"/>
  <c r="G28" i="114"/>
  <c r="G20" i="114"/>
  <c r="E20" i="114"/>
  <c r="G33" i="114"/>
  <c r="E33" i="114"/>
  <c r="E26" i="114"/>
  <c r="G26" i="114"/>
  <c r="G31" i="114"/>
  <c r="E31" i="114"/>
  <c r="G10" i="114"/>
  <c r="E10" i="114"/>
  <c r="E18" i="114"/>
  <c r="G18" i="114"/>
  <c r="E34" i="114"/>
  <c r="G34" i="114"/>
  <c r="E35" i="114"/>
  <c r="W27" i="125" l="1"/>
  <c r="P27" i="125" s="1"/>
  <c r="Q27" i="125" s="1"/>
  <c r="E20" i="126"/>
  <c r="W9" i="121"/>
  <c r="P9" i="121" s="1"/>
  <c r="Q9" i="121" s="1"/>
  <c r="E9" i="121" s="1"/>
  <c r="W9" i="123"/>
  <c r="P9" i="123" s="1"/>
  <c r="Q9" i="123" s="1"/>
  <c r="G9" i="123" s="1"/>
  <c r="W9" i="117"/>
  <c r="P9" i="117" s="1"/>
  <c r="Q9" i="117" s="1"/>
  <c r="E9" i="117" s="1"/>
  <c r="W9" i="124"/>
  <c r="P9" i="124" s="1"/>
  <c r="Q9" i="124" s="1"/>
  <c r="G9" i="124" s="1"/>
  <c r="W9" i="122"/>
  <c r="P9" i="122" s="1"/>
  <c r="Q9" i="122" s="1"/>
  <c r="G9" i="122" s="1"/>
  <c r="W9" i="115"/>
  <c r="P9" i="115" s="1"/>
  <c r="Q9" i="115" s="1"/>
  <c r="E9" i="115" s="1"/>
  <c r="W9" i="126"/>
  <c r="P9" i="126" s="1"/>
  <c r="Q9" i="126" s="1"/>
  <c r="E9" i="126" s="1"/>
  <c r="W9" i="125"/>
  <c r="P9" i="125" s="1"/>
  <c r="Q9" i="125" s="1"/>
  <c r="G9" i="125" s="1"/>
  <c r="W9" i="120"/>
  <c r="P9" i="120" s="1"/>
  <c r="Q9" i="120" s="1"/>
  <c r="G9" i="120" s="1"/>
  <c r="W9" i="114"/>
  <c r="P9" i="114" s="1"/>
  <c r="Q9" i="114" s="1"/>
  <c r="W9" i="119"/>
  <c r="P9" i="119" s="1"/>
  <c r="Q9" i="119" s="1"/>
  <c r="G9" i="116"/>
  <c r="E9" i="116"/>
  <c r="G27" i="125" l="1"/>
  <c r="E27" i="125"/>
  <c r="G9" i="117"/>
  <c r="E36" i="117" s="1"/>
  <c r="G9" i="121"/>
  <c r="E36" i="121" s="1"/>
  <c r="E9" i="123"/>
  <c r="E36" i="123" s="1"/>
  <c r="E9" i="122"/>
  <c r="E36" i="122" s="1"/>
  <c r="E9" i="124"/>
  <c r="E36" i="124" s="1"/>
  <c r="E9" i="125"/>
  <c r="G9" i="126"/>
  <c r="E36" i="126" s="1"/>
  <c r="G9" i="115"/>
  <c r="E36" i="115" s="1"/>
  <c r="E9" i="120"/>
  <c r="E36" i="120" s="1"/>
  <c r="G9" i="114"/>
  <c r="E9" i="114"/>
  <c r="G9" i="119"/>
  <c r="E9" i="119"/>
  <c r="E36" i="116"/>
  <c r="J25" i="12" l="1"/>
  <c r="J16" i="128" s="1"/>
  <c r="J23" i="12"/>
  <c r="J14" i="128" s="1"/>
  <c r="J20" i="12"/>
  <c r="J11" i="128" s="1"/>
  <c r="J19" i="12"/>
  <c r="J10" i="128" s="1"/>
  <c r="J24" i="12"/>
  <c r="J15" i="128" s="1"/>
  <c r="J26" i="12"/>
  <c r="J17" i="128" s="1"/>
  <c r="E36" i="125"/>
  <c r="J28" i="12" s="1"/>
  <c r="J19" i="128" s="1"/>
  <c r="E36" i="119"/>
  <c r="J22" i="12" s="1"/>
  <c r="J13" i="128" s="1"/>
  <c r="E36" i="114"/>
  <c r="J18" i="12" s="1"/>
  <c r="J9" i="128" s="1"/>
  <c r="J27" i="12" l="1"/>
  <c r="J18" i="128" s="1"/>
  <c r="J21" i="12"/>
  <c r="J12" i="128" s="1"/>
  <c r="I25" i="12"/>
  <c r="I16" i="128" s="1"/>
  <c r="I26" i="12"/>
  <c r="I17" i="128" s="1"/>
  <c r="I27" i="12"/>
  <c r="I18" i="128" s="1"/>
  <c r="AJ6" i="85" l="1"/>
  <c r="AG4" i="85"/>
  <c r="AF4" i="85"/>
  <c r="AG3" i="85"/>
  <c r="AF3" i="85"/>
  <c r="AG2" i="85"/>
  <c r="AF2" i="85"/>
  <c r="AG1" i="85"/>
  <c r="AF1" i="85"/>
  <c r="Z35" i="85" l="1"/>
  <c r="X35" i="85"/>
  <c r="W35" i="85"/>
  <c r="P35" i="85" s="1"/>
  <c r="Q35" i="85" s="1"/>
  <c r="V35" i="85"/>
  <c r="U35" i="85"/>
  <c r="T35" i="85"/>
  <c r="I35" i="85" s="1"/>
  <c r="S35" i="85"/>
  <c r="R35" i="85"/>
  <c r="O35" i="85"/>
  <c r="X34" i="85"/>
  <c r="W34" i="85"/>
  <c r="P34" i="85" s="1"/>
  <c r="Q34" i="85" s="1"/>
  <c r="V34" i="85"/>
  <c r="U34" i="85"/>
  <c r="T34" i="85"/>
  <c r="I34" i="85" s="1"/>
  <c r="S34" i="85"/>
  <c r="R34" i="85"/>
  <c r="O34" i="85"/>
  <c r="Z33" i="85"/>
  <c r="X33" i="85"/>
  <c r="W33" i="85"/>
  <c r="P33" i="85" s="1"/>
  <c r="Q33" i="85" s="1"/>
  <c r="V33" i="85"/>
  <c r="U33" i="85"/>
  <c r="T33" i="85"/>
  <c r="I33" i="85" s="1"/>
  <c r="S33" i="85"/>
  <c r="R33" i="85"/>
  <c r="O33" i="85"/>
  <c r="Z32" i="85"/>
  <c r="X32" i="85"/>
  <c r="W32" i="85"/>
  <c r="P32" i="85" s="1"/>
  <c r="Q32" i="85" s="1"/>
  <c r="V32" i="85"/>
  <c r="U32" i="85"/>
  <c r="T32" i="85"/>
  <c r="I32" i="85" s="1"/>
  <c r="S32" i="85"/>
  <c r="R32" i="85"/>
  <c r="O32" i="85"/>
  <c r="Z31" i="85"/>
  <c r="X31" i="85"/>
  <c r="W31" i="85"/>
  <c r="P31" i="85" s="1"/>
  <c r="Q31" i="85" s="1"/>
  <c r="V31" i="85"/>
  <c r="U31" i="85"/>
  <c r="T31" i="85"/>
  <c r="I31" i="85" s="1"/>
  <c r="S31" i="85"/>
  <c r="R31" i="85"/>
  <c r="O31" i="85"/>
  <c r="Z30" i="85"/>
  <c r="X30" i="85"/>
  <c r="W30" i="85"/>
  <c r="P30" i="85" s="1"/>
  <c r="Q30" i="85" s="1"/>
  <c r="G30" i="85" s="1"/>
  <c r="V30" i="85"/>
  <c r="U30" i="85"/>
  <c r="T30" i="85"/>
  <c r="I30" i="85" s="1"/>
  <c r="S30" i="85"/>
  <c r="R30" i="85"/>
  <c r="O30" i="85"/>
  <c r="Z29" i="85"/>
  <c r="X29" i="85"/>
  <c r="W29" i="85"/>
  <c r="P29" i="85" s="1"/>
  <c r="Q29" i="85" s="1"/>
  <c r="V29" i="85"/>
  <c r="U29" i="85"/>
  <c r="T29" i="85"/>
  <c r="I29" i="85" s="1"/>
  <c r="S29" i="85"/>
  <c r="R29" i="85"/>
  <c r="O29" i="85"/>
  <c r="Z28" i="85"/>
  <c r="X28" i="85"/>
  <c r="W28" i="85"/>
  <c r="P28" i="85" s="1"/>
  <c r="Q28" i="85" s="1"/>
  <c r="V28" i="85"/>
  <c r="U28" i="85"/>
  <c r="T28" i="85"/>
  <c r="I28" i="85" s="1"/>
  <c r="S28" i="85"/>
  <c r="R28" i="85"/>
  <c r="O28" i="85"/>
  <c r="Z27" i="85"/>
  <c r="X27" i="85"/>
  <c r="W27" i="85"/>
  <c r="P27" i="85" s="1"/>
  <c r="Q27" i="85" s="1"/>
  <c r="V27" i="85"/>
  <c r="U27" i="85"/>
  <c r="T27" i="85"/>
  <c r="I27" i="85" s="1"/>
  <c r="S27" i="85"/>
  <c r="R27" i="85"/>
  <c r="O27" i="85"/>
  <c r="Z26" i="85"/>
  <c r="X26" i="85"/>
  <c r="W26" i="85"/>
  <c r="P26" i="85" s="1"/>
  <c r="Q26" i="85" s="1"/>
  <c r="V26" i="85"/>
  <c r="U26" i="85"/>
  <c r="T26" i="85"/>
  <c r="I26" i="85" s="1"/>
  <c r="S26" i="85"/>
  <c r="R26" i="85"/>
  <c r="O26" i="85"/>
  <c r="Z25" i="85"/>
  <c r="X25" i="85"/>
  <c r="W25" i="85"/>
  <c r="P25" i="85" s="1"/>
  <c r="Q25" i="85" s="1"/>
  <c r="V25" i="85"/>
  <c r="U25" i="85"/>
  <c r="T25" i="85"/>
  <c r="I25" i="85" s="1"/>
  <c r="S25" i="85"/>
  <c r="R25" i="85"/>
  <c r="O25" i="85"/>
  <c r="Z24" i="85"/>
  <c r="X24" i="85"/>
  <c r="V24" i="85"/>
  <c r="U24" i="85"/>
  <c r="T24" i="85"/>
  <c r="I24" i="85" s="1"/>
  <c r="S24" i="85"/>
  <c r="R24" i="85"/>
  <c r="O24" i="85"/>
  <c r="Z23" i="85"/>
  <c r="X23" i="85"/>
  <c r="W23" i="85"/>
  <c r="P23" i="85" s="1"/>
  <c r="Q23" i="85" s="1"/>
  <c r="V23" i="85"/>
  <c r="U23" i="85"/>
  <c r="T23" i="85"/>
  <c r="I23" i="85" s="1"/>
  <c r="S23" i="85"/>
  <c r="R23" i="85"/>
  <c r="O23" i="85"/>
  <c r="Z22" i="85"/>
  <c r="X22" i="85"/>
  <c r="W22" i="85"/>
  <c r="P22" i="85" s="1"/>
  <c r="Q22" i="85" s="1"/>
  <c r="G22" i="85" s="1"/>
  <c r="V22" i="85"/>
  <c r="U22" i="85"/>
  <c r="T22" i="85"/>
  <c r="I22" i="85" s="1"/>
  <c r="S22" i="85"/>
  <c r="R22" i="85"/>
  <c r="O22" i="85"/>
  <c r="Z21" i="85"/>
  <c r="X21" i="85"/>
  <c r="W21" i="85"/>
  <c r="P21" i="85" s="1"/>
  <c r="Q21" i="85" s="1"/>
  <c r="V21" i="85"/>
  <c r="U21" i="85"/>
  <c r="T21" i="85"/>
  <c r="I21" i="85" s="1"/>
  <c r="S21" i="85"/>
  <c r="R21" i="85"/>
  <c r="O21" i="85"/>
  <c r="Z20" i="85"/>
  <c r="X20" i="85"/>
  <c r="W20" i="85"/>
  <c r="P20" i="85" s="1"/>
  <c r="Q20" i="85" s="1"/>
  <c r="V20" i="85"/>
  <c r="U20" i="85"/>
  <c r="T20" i="85"/>
  <c r="I20" i="85" s="1"/>
  <c r="S20" i="85"/>
  <c r="R20" i="85"/>
  <c r="O20" i="85"/>
  <c r="Z19" i="85"/>
  <c r="X19" i="85"/>
  <c r="W19" i="85"/>
  <c r="P19" i="85" s="1"/>
  <c r="Q19" i="85" s="1"/>
  <c r="V19" i="85"/>
  <c r="U19" i="85"/>
  <c r="T19" i="85"/>
  <c r="I19" i="85" s="1"/>
  <c r="S19" i="85"/>
  <c r="R19" i="85"/>
  <c r="O19" i="85"/>
  <c r="Z18" i="85"/>
  <c r="X18" i="85"/>
  <c r="W18" i="85"/>
  <c r="P18" i="85" s="1"/>
  <c r="Q18" i="85" s="1"/>
  <c r="V18" i="85"/>
  <c r="U18" i="85"/>
  <c r="T18" i="85"/>
  <c r="I18" i="85" s="1"/>
  <c r="S18" i="85"/>
  <c r="R18" i="85"/>
  <c r="O18" i="85"/>
  <c r="Z17" i="85"/>
  <c r="X17" i="85"/>
  <c r="W17" i="85"/>
  <c r="P17" i="85" s="1"/>
  <c r="Q17" i="85" s="1"/>
  <c r="V17" i="85"/>
  <c r="U17" i="85"/>
  <c r="T17" i="85"/>
  <c r="I17" i="85" s="1"/>
  <c r="S17" i="85"/>
  <c r="R17" i="85"/>
  <c r="O17" i="85"/>
  <c r="Z16" i="85"/>
  <c r="X16" i="85"/>
  <c r="W16" i="85"/>
  <c r="P16" i="85" s="1"/>
  <c r="Q16" i="85" s="1"/>
  <c r="V16" i="85"/>
  <c r="U16" i="85"/>
  <c r="T16" i="85"/>
  <c r="I16" i="85" s="1"/>
  <c r="S16" i="85"/>
  <c r="R16" i="85"/>
  <c r="O16" i="85"/>
  <c r="Z15" i="85"/>
  <c r="X15" i="85"/>
  <c r="W15" i="85"/>
  <c r="P15" i="85" s="1"/>
  <c r="Q15" i="85" s="1"/>
  <c r="V15" i="85"/>
  <c r="U15" i="85"/>
  <c r="T15" i="85"/>
  <c r="I15" i="85" s="1"/>
  <c r="S15" i="85"/>
  <c r="R15" i="85"/>
  <c r="O15" i="85"/>
  <c r="Z14" i="85"/>
  <c r="X14" i="85"/>
  <c r="W14" i="85"/>
  <c r="P14" i="85" s="1"/>
  <c r="Q14" i="85" s="1"/>
  <c r="V14" i="85"/>
  <c r="U14" i="85"/>
  <c r="T14" i="85"/>
  <c r="I14" i="85" s="1"/>
  <c r="S14" i="85"/>
  <c r="R14" i="85"/>
  <c r="O14" i="85"/>
  <c r="Z13" i="85"/>
  <c r="X13" i="85"/>
  <c r="W13" i="85"/>
  <c r="P13" i="85" s="1"/>
  <c r="Q13" i="85" s="1"/>
  <c r="V13" i="85"/>
  <c r="U13" i="85"/>
  <c r="T13" i="85"/>
  <c r="I13" i="85" s="1"/>
  <c r="S13" i="85"/>
  <c r="R13" i="85"/>
  <c r="O13" i="85"/>
  <c r="V12" i="85"/>
  <c r="U12" i="85"/>
  <c r="T12" i="85"/>
  <c r="I12" i="85" s="1"/>
  <c r="S12" i="85"/>
  <c r="R12" i="85"/>
  <c r="W12" i="85" s="1"/>
  <c r="P12" i="85" s="1"/>
  <c r="Q12" i="85" s="1"/>
  <c r="O12" i="85"/>
  <c r="W11" i="85"/>
  <c r="P11" i="85" s="1"/>
  <c r="Q11" i="85" s="1"/>
  <c r="V11" i="85"/>
  <c r="U11" i="85"/>
  <c r="T11" i="85"/>
  <c r="I11" i="85" s="1"/>
  <c r="S11" i="85"/>
  <c r="R11" i="85"/>
  <c r="O11" i="85"/>
  <c r="W10" i="85"/>
  <c r="P10" i="85" s="1"/>
  <c r="Q10" i="85" s="1"/>
  <c r="V10" i="85"/>
  <c r="U10" i="85"/>
  <c r="T10" i="85"/>
  <c r="I10" i="85" s="1"/>
  <c r="S10" i="85"/>
  <c r="R10" i="85"/>
  <c r="O10" i="85"/>
  <c r="V9" i="85"/>
  <c r="U9" i="85"/>
  <c r="T9" i="85"/>
  <c r="I9" i="85" s="1"/>
  <c r="S9" i="85"/>
  <c r="R9" i="85"/>
  <c r="O9" i="85"/>
  <c r="AN1" i="85"/>
  <c r="W9" i="85" l="1"/>
  <c r="P9" i="85" s="1"/>
  <c r="Q9" i="85" s="1"/>
  <c r="G9" i="85" s="1"/>
  <c r="W24" i="85"/>
  <c r="P24" i="85" s="1"/>
  <c r="Q24" i="85" s="1"/>
  <c r="G24" i="85" s="1"/>
  <c r="K27" i="12"/>
  <c r="G12" i="85"/>
  <c r="E12" i="85"/>
  <c r="G13" i="85"/>
  <c r="E13" i="85"/>
  <c r="G17" i="85"/>
  <c r="E17" i="85"/>
  <c r="G21" i="85"/>
  <c r="E21" i="85"/>
  <c r="G28" i="85"/>
  <c r="E28" i="85"/>
  <c r="G16" i="85"/>
  <c r="E16" i="85"/>
  <c r="G19" i="85"/>
  <c r="E19" i="85"/>
  <c r="G26" i="85"/>
  <c r="E26" i="85"/>
  <c r="G33" i="85"/>
  <c r="E33" i="85"/>
  <c r="G29" i="85"/>
  <c r="E29" i="85"/>
  <c r="G32" i="85"/>
  <c r="E32" i="85"/>
  <c r="G11" i="85"/>
  <c r="E11" i="85"/>
  <c r="G15" i="85"/>
  <c r="E15" i="85"/>
  <c r="G23" i="85"/>
  <c r="E23" i="85"/>
  <c r="G25" i="85"/>
  <c r="E25" i="85"/>
  <c r="G18" i="85"/>
  <c r="E18" i="85"/>
  <c r="G34" i="85"/>
  <c r="E34" i="85"/>
  <c r="G20" i="85"/>
  <c r="E20" i="85"/>
  <c r="G10" i="85"/>
  <c r="E10" i="85"/>
  <c r="G14" i="85"/>
  <c r="E14" i="85"/>
  <c r="E27" i="85"/>
  <c r="G27" i="85"/>
  <c r="G31" i="85"/>
  <c r="E31" i="85"/>
  <c r="G35" i="85"/>
  <c r="E35" i="85"/>
  <c r="E22" i="85"/>
  <c r="E30" i="85"/>
  <c r="E9" i="85" l="1"/>
  <c r="L27" i="12"/>
  <c r="L18" i="128" s="1"/>
  <c r="K18" i="128"/>
  <c r="E24" i="85"/>
  <c r="E36" i="85" l="1"/>
  <c r="J17" i="12" s="1"/>
  <c r="J8" i="128" s="1"/>
  <c r="J20" i="128" s="1"/>
  <c r="D8" i="12" l="1"/>
  <c r="A8" i="12"/>
  <c r="J8" i="12" l="1"/>
  <c r="K26" i="12" l="1"/>
  <c r="I14" i="12"/>
  <c r="I15" i="12"/>
  <c r="I16" i="12"/>
  <c r="I17" i="12"/>
  <c r="I18" i="12"/>
  <c r="I9" i="128" s="1"/>
  <c r="I19" i="12"/>
  <c r="I10" i="128" s="1"/>
  <c r="I8" i="128" l="1"/>
  <c r="I8" i="12"/>
  <c r="L26" i="12"/>
  <c r="L17" i="128" s="1"/>
  <c r="K17" i="128"/>
  <c r="K25" i="12"/>
  <c r="L25" i="12" l="1"/>
  <c r="L16" i="128" s="1"/>
  <c r="K16" i="128"/>
  <c r="F10" i="12" l="1"/>
  <c r="F11" i="12" s="1"/>
  <c r="F12" i="12" s="1"/>
  <c r="F13" i="12" s="1"/>
  <c r="F14" i="12" s="1"/>
  <c r="F15" i="12" s="1"/>
  <c r="F16" i="12" s="1"/>
  <c r="F17" i="12" s="1"/>
  <c r="F18" i="12" s="1"/>
  <c r="F19" i="12" s="1"/>
  <c r="F20" i="12" s="1"/>
  <c r="F21" i="12" s="1"/>
  <c r="F22" i="12" s="1"/>
  <c r="F23" i="12" s="1"/>
  <c r="F24" i="12" s="1"/>
  <c r="F28" i="12" s="1"/>
  <c r="J11" i="12" l="1"/>
  <c r="U9" i="12" l="1"/>
  <c r="D9" i="12"/>
  <c r="D6" i="12"/>
  <c r="D5" i="12"/>
  <c r="D6" i="128" l="1"/>
  <c r="D5" i="128"/>
  <c r="U10" i="12"/>
  <c r="B3" i="119"/>
  <c r="B3" i="115"/>
  <c r="B3" i="124"/>
  <c r="B3" i="114"/>
  <c r="B3" i="85"/>
  <c r="B3" i="122"/>
  <c r="B3" i="121"/>
  <c r="B3" i="117"/>
  <c r="B3" i="116"/>
  <c r="B3" i="126"/>
  <c r="B3" i="123"/>
  <c r="B3" i="125"/>
  <c r="B3" i="120"/>
  <c r="B4" i="124"/>
  <c r="B4" i="114"/>
  <c r="B4" i="122"/>
  <c r="B4" i="121"/>
  <c r="B4" i="117"/>
  <c r="B4" i="116"/>
  <c r="B4" i="126"/>
  <c r="B4" i="123"/>
  <c r="B4" i="125"/>
  <c r="B4" i="120"/>
  <c r="B4" i="85"/>
  <c r="B4" i="119"/>
  <c r="B4" i="115"/>
  <c r="A9" i="12"/>
  <c r="D10" i="12"/>
  <c r="U11" i="12" l="1"/>
  <c r="A10" i="12"/>
  <c r="D11" i="12"/>
  <c r="U12" i="12" l="1"/>
  <c r="A11" i="12"/>
  <c r="D12" i="12"/>
  <c r="U13" i="12" l="1"/>
  <c r="D13" i="12"/>
  <c r="D14" i="12" l="1"/>
  <c r="D15" i="12" l="1"/>
  <c r="I24" i="12"/>
  <c r="I15" i="128" s="1"/>
  <c r="I23" i="12"/>
  <c r="I14" i="128" s="1"/>
  <c r="I22" i="12"/>
  <c r="I13" i="128" s="1"/>
  <c r="D16" i="12" l="1"/>
  <c r="AJ2" i="85" l="1"/>
  <c r="D17" i="12"/>
  <c r="D8" i="128" s="1"/>
  <c r="AJ8" i="85" l="1"/>
  <c r="AJ2" i="114"/>
  <c r="D18" i="12"/>
  <c r="D9" i="128" s="1"/>
  <c r="AJ8" i="114" l="1"/>
  <c r="AJ2" i="115"/>
  <c r="D19" i="12"/>
  <c r="D10" i="128" s="1"/>
  <c r="AJ8" i="115" l="1"/>
  <c r="AJ2" i="116"/>
  <c r="K19" i="12"/>
  <c r="K18" i="12"/>
  <c r="D20" i="12"/>
  <c r="D11" i="128" s="1"/>
  <c r="L19" i="12" l="1"/>
  <c r="L10" i="128" s="1"/>
  <c r="K10" i="128"/>
  <c r="L18" i="12"/>
  <c r="L9" i="128" s="1"/>
  <c r="K9" i="128"/>
  <c r="AJ8" i="116"/>
  <c r="AJ2" i="117"/>
  <c r="D21" i="12"/>
  <c r="D12" i="128" s="1"/>
  <c r="AJ8" i="117" l="1"/>
  <c r="AJ2" i="119"/>
  <c r="D22" i="12"/>
  <c r="D13" i="128" s="1"/>
  <c r="AJ8" i="119" l="1"/>
  <c r="AJ2" i="120"/>
  <c r="D23" i="12"/>
  <c r="D14" i="128" s="1"/>
  <c r="AJ8" i="120" l="1"/>
  <c r="AJ2" i="121"/>
  <c r="D24" i="12"/>
  <c r="D15" i="128" s="1"/>
  <c r="AJ8" i="121" l="1"/>
  <c r="AJ2" i="122"/>
  <c r="D25" i="12"/>
  <c r="D16" i="128" s="1"/>
  <c r="AJ8" i="122" l="1"/>
  <c r="AJ2" i="123"/>
  <c r="D26" i="12"/>
  <c r="D17" i="128" s="1"/>
  <c r="Q5" i="77"/>
  <c r="AJ5" i="126" l="1"/>
  <c r="AJ5" i="125"/>
  <c r="AJ5" i="123"/>
  <c r="AJ5" i="120"/>
  <c r="AJ5" i="114"/>
  <c r="AJ5" i="117"/>
  <c r="AJ5" i="121"/>
  <c r="AJ5" i="119"/>
  <c r="AJ5" i="115"/>
  <c r="AJ5" i="116"/>
  <c r="AJ5" i="124"/>
  <c r="AJ5" i="122"/>
  <c r="AJ8" i="123"/>
  <c r="AJ2" i="124"/>
  <c r="AJ5" i="85"/>
  <c r="D27" i="12"/>
  <c r="D18" i="128" s="1"/>
  <c r="K17" i="12"/>
  <c r="J14" i="12"/>
  <c r="J15" i="12"/>
  <c r="J12" i="12"/>
  <c r="J13" i="12"/>
  <c r="J16" i="12"/>
  <c r="J10" i="12"/>
  <c r="K24" i="12"/>
  <c r="K23" i="12"/>
  <c r="K22" i="12"/>
  <c r="L24" i="12" l="1"/>
  <c r="L15" i="128" s="1"/>
  <c r="K15" i="128"/>
  <c r="L22" i="12"/>
  <c r="L13" i="128" s="1"/>
  <c r="K13" i="128"/>
  <c r="L23" i="12"/>
  <c r="L14" i="128" s="1"/>
  <c r="K14" i="128"/>
  <c r="L17" i="12"/>
  <c r="K8" i="128"/>
  <c r="K14" i="12"/>
  <c r="K16" i="12"/>
  <c r="K15" i="12"/>
  <c r="AN4" i="124"/>
  <c r="AN5" i="124"/>
  <c r="AN4" i="115"/>
  <c r="AN5" i="115"/>
  <c r="AN4" i="121"/>
  <c r="AN5" i="121"/>
  <c r="AN4" i="122"/>
  <c r="AN5" i="122"/>
  <c r="AN5" i="117"/>
  <c r="AN4" i="117"/>
  <c r="AN4" i="114"/>
  <c r="AN5" i="114"/>
  <c r="AN4" i="120"/>
  <c r="AN5" i="120"/>
  <c r="AN4" i="116"/>
  <c r="AN5" i="116"/>
  <c r="AN4" i="119"/>
  <c r="AN5" i="119"/>
  <c r="AN4" i="123"/>
  <c r="AN5" i="123"/>
  <c r="AN4" i="125"/>
  <c r="AN5" i="125"/>
  <c r="AN4" i="126"/>
  <c r="AN5" i="126"/>
  <c r="AJ8" i="124"/>
  <c r="AJ2" i="125"/>
  <c r="AN4" i="85"/>
  <c r="AN5" i="85"/>
  <c r="D28" i="12"/>
  <c r="L8" i="128" l="1"/>
  <c r="D19" i="128"/>
  <c r="AJ8" i="126"/>
  <c r="L14" i="12"/>
  <c r="L15" i="12"/>
  <c r="L16" i="12"/>
  <c r="AJ8" i="125"/>
  <c r="AJ2" i="126"/>
  <c r="J9" i="12"/>
  <c r="I11" i="12" l="1"/>
  <c r="I9" i="12"/>
  <c r="I28" i="12" l="1"/>
  <c r="I20" i="12"/>
  <c r="I13" i="12"/>
  <c r="I12" i="12"/>
  <c r="K11" i="12"/>
  <c r="I10" i="12"/>
  <c r="K9" i="12"/>
  <c r="K21" i="12" l="1"/>
  <c r="K12" i="128" s="1"/>
  <c r="I12" i="128"/>
  <c r="K10" i="12"/>
  <c r="L10" i="12" s="1"/>
  <c r="K20" i="12"/>
  <c r="I11" i="128"/>
  <c r="K28" i="12"/>
  <c r="K19" i="128" s="1"/>
  <c r="I19" i="128"/>
  <c r="K12" i="12"/>
  <c r="L12" i="12" s="1"/>
  <c r="K13" i="12"/>
  <c r="L13" i="12" s="1"/>
  <c r="L9" i="12"/>
  <c r="L11" i="12"/>
  <c r="K13" i="85"/>
  <c r="K12" i="85"/>
  <c r="K17" i="85"/>
  <c r="K27" i="85"/>
  <c r="K19" i="85"/>
  <c r="K15" i="85"/>
  <c r="K24" i="85"/>
  <c r="K14" i="85"/>
  <c r="K28" i="85"/>
  <c r="K31" i="85"/>
  <c r="K35" i="85"/>
  <c r="K29" i="85"/>
  <c r="K10" i="85"/>
  <c r="K11" i="85"/>
  <c r="K16" i="85"/>
  <c r="K23" i="85"/>
  <c r="K33" i="85"/>
  <c r="K30" i="85"/>
  <c r="K26" i="85"/>
  <c r="K9" i="85"/>
  <c r="K20" i="85"/>
  <c r="K32" i="85"/>
  <c r="K22" i="85"/>
  <c r="K25" i="85"/>
  <c r="K18" i="85"/>
  <c r="K34" i="85"/>
  <c r="K21" i="85"/>
  <c r="K19" i="121"/>
  <c r="K21" i="121"/>
  <c r="K34" i="121"/>
  <c r="K16" i="121"/>
  <c r="K29" i="121"/>
  <c r="K30" i="121"/>
  <c r="K33" i="121"/>
  <c r="K23" i="121"/>
  <c r="K22" i="121"/>
  <c r="K12" i="121"/>
  <c r="K27" i="121"/>
  <c r="K14" i="121"/>
  <c r="K35" i="121"/>
  <c r="K17" i="121"/>
  <c r="K26" i="121"/>
  <c r="K18" i="121"/>
  <c r="K13" i="121"/>
  <c r="K31" i="121"/>
  <c r="K10" i="121"/>
  <c r="K28" i="121"/>
  <c r="K20" i="121"/>
  <c r="K25" i="121"/>
  <c r="K32" i="121"/>
  <c r="K11" i="121"/>
  <c r="K15" i="121"/>
  <c r="K24" i="121"/>
  <c r="K9" i="121"/>
  <c r="K30" i="114"/>
  <c r="K15" i="114"/>
  <c r="K34" i="114"/>
  <c r="K23" i="114"/>
  <c r="K18" i="114"/>
  <c r="K21" i="114"/>
  <c r="K20" i="114"/>
  <c r="K35" i="114"/>
  <c r="K17" i="114"/>
  <c r="K14" i="114"/>
  <c r="K13" i="114"/>
  <c r="K12" i="114"/>
  <c r="K33" i="114"/>
  <c r="K31" i="114"/>
  <c r="K24" i="114"/>
  <c r="K25" i="114"/>
  <c r="K19" i="114"/>
  <c r="K10" i="114"/>
  <c r="K11" i="114"/>
  <c r="K32" i="114"/>
  <c r="K9" i="114"/>
  <c r="K26" i="114"/>
  <c r="K28" i="114"/>
  <c r="K29" i="114"/>
  <c r="K16" i="114"/>
  <c r="K27" i="114"/>
  <c r="K22" i="114"/>
  <c r="K27" i="117"/>
  <c r="K18" i="117"/>
  <c r="K29" i="117"/>
  <c r="K12" i="117"/>
  <c r="K23" i="117"/>
  <c r="K14" i="117"/>
  <c r="K30" i="117"/>
  <c r="K31" i="117"/>
  <c r="K34" i="117"/>
  <c r="K25" i="117"/>
  <c r="K20" i="117"/>
  <c r="K16" i="117"/>
  <c r="K32" i="117"/>
  <c r="K10" i="117"/>
  <c r="K15" i="117"/>
  <c r="K21" i="117"/>
  <c r="K33" i="117"/>
  <c r="K19" i="117"/>
  <c r="K35" i="117"/>
  <c r="K11" i="117"/>
  <c r="K28" i="117"/>
  <c r="K24" i="117"/>
  <c r="K22" i="117"/>
  <c r="K17" i="117"/>
  <c r="K26" i="117"/>
  <c r="K13" i="117"/>
  <c r="K9" i="117"/>
  <c r="K20" i="119"/>
  <c r="K24" i="119"/>
  <c r="K23" i="119"/>
  <c r="K15" i="119"/>
  <c r="K31" i="119"/>
  <c r="K34" i="119"/>
  <c r="K10" i="119"/>
  <c r="K28" i="119"/>
  <c r="K21" i="119"/>
  <c r="K30" i="119"/>
  <c r="K14" i="119"/>
  <c r="K26" i="119"/>
  <c r="K22" i="119"/>
  <c r="K29" i="119"/>
  <c r="K18" i="119"/>
  <c r="K16" i="119"/>
  <c r="K32" i="119"/>
  <c r="K9" i="119"/>
  <c r="K11" i="119"/>
  <c r="K13" i="119"/>
  <c r="K12" i="119"/>
  <c r="K35" i="119"/>
  <c r="K27" i="119"/>
  <c r="K19" i="119"/>
  <c r="K33" i="119"/>
  <c r="K25" i="119"/>
  <c r="K17" i="119"/>
  <c r="K32" i="120"/>
  <c r="K22" i="120"/>
  <c r="K28" i="120"/>
  <c r="K30" i="120"/>
  <c r="K11" i="120"/>
  <c r="K15" i="120"/>
  <c r="K17" i="120"/>
  <c r="K21" i="120"/>
  <c r="K33" i="120"/>
  <c r="K29" i="120"/>
  <c r="K31" i="120"/>
  <c r="K24" i="120"/>
  <c r="K13" i="120"/>
  <c r="K20" i="120"/>
  <c r="K10" i="120"/>
  <c r="K27" i="120"/>
  <c r="K18" i="120"/>
  <c r="K23" i="120"/>
  <c r="K14" i="120"/>
  <c r="K25" i="120"/>
  <c r="K35" i="120"/>
  <c r="K12" i="120"/>
  <c r="K34" i="120"/>
  <c r="K19" i="120"/>
  <c r="K26" i="120"/>
  <c r="K16" i="120"/>
  <c r="K9" i="120"/>
  <c r="K15" i="125"/>
  <c r="K14" i="125"/>
  <c r="K12" i="125"/>
  <c r="K18" i="125"/>
  <c r="K33" i="125"/>
  <c r="K26" i="125"/>
  <c r="K21" i="125"/>
  <c r="K17" i="125"/>
  <c r="K35" i="125"/>
  <c r="K10" i="125"/>
  <c r="K20" i="125"/>
  <c r="K34" i="125"/>
  <c r="K32" i="125"/>
  <c r="K31" i="125"/>
  <c r="K13" i="125"/>
  <c r="K30" i="125"/>
  <c r="K28" i="125"/>
  <c r="K11" i="125"/>
  <c r="K16" i="125"/>
  <c r="K29" i="125"/>
  <c r="K23" i="125"/>
  <c r="K24" i="125"/>
  <c r="K19" i="125"/>
  <c r="K27" i="125"/>
  <c r="K22" i="125"/>
  <c r="K25" i="125"/>
  <c r="K9" i="125"/>
  <c r="K33" i="122"/>
  <c r="K27" i="122"/>
  <c r="K10" i="122"/>
  <c r="K17" i="122"/>
  <c r="K24" i="122"/>
  <c r="K19" i="122"/>
  <c r="K29" i="122"/>
  <c r="K26" i="122"/>
  <c r="K12" i="122"/>
  <c r="K34" i="122"/>
  <c r="K21" i="122"/>
  <c r="K15" i="122"/>
  <c r="K13" i="122"/>
  <c r="K28" i="122"/>
  <c r="K11" i="122"/>
  <c r="K14" i="122"/>
  <c r="K30" i="122"/>
  <c r="K31" i="122"/>
  <c r="K32" i="122"/>
  <c r="K25" i="122"/>
  <c r="K23" i="122"/>
  <c r="K22" i="122"/>
  <c r="K16" i="122"/>
  <c r="K35" i="122"/>
  <c r="K20" i="122"/>
  <c r="K18" i="122"/>
  <c r="K9" i="122"/>
  <c r="K15" i="126"/>
  <c r="K20" i="126"/>
  <c r="K11" i="126"/>
  <c r="K30" i="126"/>
  <c r="K29" i="126"/>
  <c r="K23" i="126"/>
  <c r="K26" i="126"/>
  <c r="K35" i="126"/>
  <c r="K16" i="126"/>
  <c r="K34" i="126"/>
  <c r="K33" i="126"/>
  <c r="K27" i="126"/>
  <c r="K25" i="126"/>
  <c r="K14" i="126"/>
  <c r="K10" i="126"/>
  <c r="K31" i="126"/>
  <c r="K22" i="126"/>
  <c r="K17" i="126"/>
  <c r="K13" i="126"/>
  <c r="K21" i="126"/>
  <c r="K19" i="126"/>
  <c r="K28" i="126"/>
  <c r="K24" i="126"/>
  <c r="K32" i="126"/>
  <c r="K12" i="126"/>
  <c r="K18" i="126"/>
  <c r="K9" i="126"/>
  <c r="K11" i="115"/>
  <c r="K30" i="115"/>
  <c r="K33" i="115"/>
  <c r="K35" i="115"/>
  <c r="K21" i="115"/>
  <c r="K16" i="115"/>
  <c r="K9" i="115"/>
  <c r="K28" i="115"/>
  <c r="K31" i="115"/>
  <c r="K10" i="115"/>
  <c r="K12" i="115"/>
  <c r="K27" i="115"/>
  <c r="K20" i="115"/>
  <c r="K22" i="115"/>
  <c r="K14" i="115"/>
  <c r="K19" i="115"/>
  <c r="K32" i="115"/>
  <c r="K24" i="115"/>
  <c r="K25" i="115"/>
  <c r="K15" i="115"/>
  <c r="K17" i="115"/>
  <c r="K29" i="115"/>
  <c r="K13" i="115"/>
  <c r="K18" i="115"/>
  <c r="K23" i="115"/>
  <c r="K34" i="115"/>
  <c r="K26" i="115"/>
  <c r="K35" i="116"/>
  <c r="K32" i="116"/>
  <c r="K26" i="116"/>
  <c r="K33" i="116"/>
  <c r="K28" i="116"/>
  <c r="K14" i="116"/>
  <c r="K24" i="116"/>
  <c r="K16" i="116"/>
  <c r="K22" i="116"/>
  <c r="K30" i="116"/>
  <c r="K20" i="116"/>
  <c r="K31" i="116"/>
  <c r="K27" i="116"/>
  <c r="K19" i="116"/>
  <c r="K25" i="116"/>
  <c r="K34" i="116"/>
  <c r="K13" i="116"/>
  <c r="K12" i="116"/>
  <c r="K21" i="116"/>
  <c r="K17" i="116"/>
  <c r="K15" i="116"/>
  <c r="K11" i="116"/>
  <c r="K23" i="116"/>
  <c r="K18" i="116"/>
  <c r="K29" i="116"/>
  <c r="K10" i="116"/>
  <c r="K9" i="116"/>
  <c r="K20" i="123"/>
  <c r="K35" i="123"/>
  <c r="K28" i="123"/>
  <c r="K14" i="123"/>
  <c r="K30" i="123"/>
  <c r="K26" i="123"/>
  <c r="K32" i="123"/>
  <c r="K13" i="123"/>
  <c r="K12" i="123"/>
  <c r="K24" i="123"/>
  <c r="K16" i="123"/>
  <c r="K27" i="123"/>
  <c r="K25" i="123"/>
  <c r="K18" i="123"/>
  <c r="K34" i="123"/>
  <c r="K11" i="123"/>
  <c r="K29" i="123"/>
  <c r="K17" i="123"/>
  <c r="K15" i="123"/>
  <c r="K19" i="123"/>
  <c r="K33" i="123"/>
  <c r="K22" i="123"/>
  <c r="K31" i="123"/>
  <c r="K21" i="123"/>
  <c r="K23" i="123"/>
  <c r="K10" i="123"/>
  <c r="K9" i="123"/>
  <c r="K11" i="124"/>
  <c r="K29" i="124"/>
  <c r="K12" i="124"/>
  <c r="K16" i="124"/>
  <c r="K25" i="124"/>
  <c r="K22" i="124"/>
  <c r="K21" i="124"/>
  <c r="K30" i="124"/>
  <c r="K17" i="124"/>
  <c r="K33" i="124"/>
  <c r="K15" i="124"/>
  <c r="K27" i="124"/>
  <c r="K10" i="124"/>
  <c r="K26" i="124"/>
  <c r="K35" i="124"/>
  <c r="K32" i="124"/>
  <c r="K28" i="124"/>
  <c r="K34" i="124"/>
  <c r="K31" i="124"/>
  <c r="K23" i="124"/>
  <c r="K19" i="124"/>
  <c r="K13" i="124"/>
  <c r="K14" i="124"/>
  <c r="K24" i="124"/>
  <c r="K18" i="124"/>
  <c r="K20" i="124"/>
  <c r="K9" i="124"/>
  <c r="K8" i="12"/>
  <c r="L20" i="12" l="1"/>
  <c r="K29" i="12"/>
  <c r="L21" i="12"/>
  <c r="L12" i="128" s="1"/>
  <c r="K11" i="128"/>
  <c r="K20" i="128" s="1"/>
  <c r="L28" i="12"/>
  <c r="L19" i="128" s="1"/>
  <c r="K36" i="126"/>
  <c r="K36" i="120"/>
  <c r="K36" i="119"/>
  <c r="K36" i="124"/>
  <c r="K36" i="85"/>
  <c r="K36" i="123"/>
  <c r="K36" i="116"/>
  <c r="K36" i="114"/>
  <c r="K36" i="121"/>
  <c r="K36" i="122"/>
  <c r="K36" i="117"/>
  <c r="K36" i="115"/>
  <c r="K36" i="125"/>
  <c r="L8" i="12"/>
  <c r="L11" i="128" l="1"/>
  <c r="L29" i="12"/>
  <c r="L20" i="128"/>
  <c r="A12" i="12"/>
  <c r="U14" i="12" l="1"/>
  <c r="A13" i="12"/>
  <c r="U15" i="12" l="1"/>
  <c r="A14" i="12"/>
  <c r="U16" i="12" l="1"/>
  <c r="A15" i="12"/>
  <c r="U17" i="12" l="1"/>
  <c r="A16" i="12"/>
  <c r="U18" i="12" l="1"/>
  <c r="AJ1" i="85"/>
  <c r="A17" i="12"/>
  <c r="U19" i="12" l="1"/>
  <c r="A8" i="128"/>
  <c r="AF6" i="85"/>
  <c r="AJ3" i="85" s="1"/>
  <c r="Y9" i="85" s="1"/>
  <c r="A9" i="85" s="1"/>
  <c r="AF5" i="85"/>
  <c r="AJ4" i="85" s="1"/>
  <c r="AJ7" i="85"/>
  <c r="AJ1" i="114"/>
  <c r="A18" i="12"/>
  <c r="Y10" i="85" l="1"/>
  <c r="A10" i="85" s="1"/>
  <c r="Y11" i="85" s="1"/>
  <c r="A11" i="85" s="1"/>
  <c r="Y12" i="85" s="1"/>
  <c r="A12" i="85" s="1"/>
  <c r="Y13" i="85" s="1"/>
  <c r="A13" i="85" s="1"/>
  <c r="Y14" i="85" s="1"/>
  <c r="A14" i="85" s="1"/>
  <c r="Y15" i="85" s="1"/>
  <c r="A15" i="85" s="1"/>
  <c r="Y16" i="85" s="1"/>
  <c r="A16" i="85" s="1"/>
  <c r="Y17" i="85" s="1"/>
  <c r="A17" i="85" s="1"/>
  <c r="Y18" i="85" s="1"/>
  <c r="A18" i="85" s="1"/>
  <c r="Y19" i="85" s="1"/>
  <c r="A19" i="85" s="1"/>
  <c r="Y20" i="85" s="1"/>
  <c r="A20" i="85" s="1"/>
  <c r="Y21" i="85" s="1"/>
  <c r="A21" i="85" s="1"/>
  <c r="Y22" i="85" s="1"/>
  <c r="A22" i="85" s="1"/>
  <c r="Y23" i="85" s="1"/>
  <c r="A23" i="85" s="1"/>
  <c r="Y24" i="85" s="1"/>
  <c r="A24" i="85" s="1"/>
  <c r="Y25" i="85" s="1"/>
  <c r="A25" i="85" s="1"/>
  <c r="Y26" i="85" s="1"/>
  <c r="A26" i="85" s="1"/>
  <c r="Y27" i="85" s="1"/>
  <c r="A27" i="85" s="1"/>
  <c r="Y28" i="85" s="1"/>
  <c r="A28" i="85" s="1"/>
  <c r="Y29" i="85" s="1"/>
  <c r="A29" i="85" s="1"/>
  <c r="Y30" i="85" s="1"/>
  <c r="A30" i="85" s="1"/>
  <c r="Y31" i="85" s="1"/>
  <c r="A31" i="85" s="1"/>
  <c r="Y32" i="85" s="1"/>
  <c r="A32" i="85" s="1"/>
  <c r="Y33" i="85" s="1"/>
  <c r="A33" i="85" s="1"/>
  <c r="Y34" i="85" s="1"/>
  <c r="A34" i="85" s="1"/>
  <c r="Y35" i="85" s="1"/>
  <c r="A35" i="85" s="1"/>
  <c r="U20" i="12"/>
  <c r="A9" i="128"/>
  <c r="AF6" i="114"/>
  <c r="AJ3" i="114" s="1"/>
  <c r="Y9" i="114" s="1"/>
  <c r="A9" i="114" s="1"/>
  <c r="AF5" i="114"/>
  <c r="AJ4" i="114" s="1"/>
  <c r="D1" i="85"/>
  <c r="AJ7" i="114"/>
  <c r="AJ1" i="115"/>
  <c r="A19" i="12"/>
  <c r="Y10" i="114" l="1"/>
  <c r="A10" i="114" s="1"/>
  <c r="Y11" i="114" s="1"/>
  <c r="A11" i="114" s="1"/>
  <c r="Y12" i="114" s="1"/>
  <c r="A12" i="114" s="1"/>
  <c r="Y13" i="114" s="1"/>
  <c r="A13" i="114" s="1"/>
  <c r="Y14" i="114" s="1"/>
  <c r="A14" i="114" s="1"/>
  <c r="Y15" i="114" s="1"/>
  <c r="A15" i="114" s="1"/>
  <c r="Y16" i="114" s="1"/>
  <c r="A16" i="114" s="1"/>
  <c r="Y17" i="114" s="1"/>
  <c r="A17" i="114" s="1"/>
  <c r="Y18" i="114" s="1"/>
  <c r="A18" i="114" s="1"/>
  <c r="Y19" i="114" s="1"/>
  <c r="A19" i="114" s="1"/>
  <c r="Y20" i="114" s="1"/>
  <c r="A20" i="114" s="1"/>
  <c r="Y21" i="114" s="1"/>
  <c r="A21" i="114" s="1"/>
  <c r="Y22" i="114" s="1"/>
  <c r="A22" i="114" s="1"/>
  <c r="Y23" i="114" s="1"/>
  <c r="A23" i="114" s="1"/>
  <c r="Y24" i="114" s="1"/>
  <c r="A24" i="114" s="1"/>
  <c r="Y25" i="114" s="1"/>
  <c r="A25" i="114" s="1"/>
  <c r="Y26" i="114" s="1"/>
  <c r="A26" i="114" s="1"/>
  <c r="Y27" i="114" s="1"/>
  <c r="A27" i="114" s="1"/>
  <c r="Y28" i="114" s="1"/>
  <c r="A28" i="114" s="1"/>
  <c r="Y29" i="114" s="1"/>
  <c r="A29" i="114" s="1"/>
  <c r="Y30" i="114" s="1"/>
  <c r="A30" i="114" s="1"/>
  <c r="Y31" i="114" s="1"/>
  <c r="A31" i="114" s="1"/>
  <c r="Y32" i="114" s="1"/>
  <c r="A32" i="114" s="1"/>
  <c r="Y33" i="114" s="1"/>
  <c r="A33" i="114" s="1"/>
  <c r="Y34" i="114" s="1"/>
  <c r="A34" i="114" s="1"/>
  <c r="Y35" i="114" s="1"/>
  <c r="A35" i="114" s="1"/>
  <c r="U21" i="12"/>
  <c r="A10" i="128"/>
  <c r="AF6" i="115"/>
  <c r="AJ3" i="115" s="1"/>
  <c r="Y9" i="115" s="1"/>
  <c r="A9" i="115" s="1"/>
  <c r="AF5" i="115"/>
  <c r="AJ4" i="115" s="1"/>
  <c r="D1" i="114"/>
  <c r="AJ7" i="115"/>
  <c r="AJ1" i="116"/>
  <c r="A20" i="12"/>
  <c r="Y10" i="115" l="1"/>
  <c r="A10" i="115" s="1"/>
  <c r="Y11" i="115" s="1"/>
  <c r="A11" i="115" s="1"/>
  <c r="Y12" i="115" s="1"/>
  <c r="A12" i="115" s="1"/>
  <c r="Y13" i="115" s="1"/>
  <c r="A13" i="115" s="1"/>
  <c r="Y14" i="115" s="1"/>
  <c r="A14" i="115" s="1"/>
  <c r="Y15" i="115" s="1"/>
  <c r="A15" i="115" s="1"/>
  <c r="Y16" i="115" s="1"/>
  <c r="A16" i="115" s="1"/>
  <c r="Y17" i="115" s="1"/>
  <c r="A17" i="115" s="1"/>
  <c r="Y18" i="115" s="1"/>
  <c r="A18" i="115" s="1"/>
  <c r="Y19" i="115" s="1"/>
  <c r="A19" i="115" s="1"/>
  <c r="Y20" i="115" s="1"/>
  <c r="A20" i="115" s="1"/>
  <c r="Y21" i="115" s="1"/>
  <c r="A21" i="115" s="1"/>
  <c r="Y22" i="115" s="1"/>
  <c r="A22" i="115" s="1"/>
  <c r="Y23" i="115" s="1"/>
  <c r="A23" i="115" s="1"/>
  <c r="Y24" i="115" s="1"/>
  <c r="A24" i="115" s="1"/>
  <c r="Y25" i="115" s="1"/>
  <c r="A25" i="115" s="1"/>
  <c r="Y26" i="115" s="1"/>
  <c r="A26" i="115" s="1"/>
  <c r="Y27" i="115" s="1"/>
  <c r="A27" i="115" s="1"/>
  <c r="Y28" i="115" s="1"/>
  <c r="A28" i="115" s="1"/>
  <c r="Y29" i="115" s="1"/>
  <c r="A29" i="115" s="1"/>
  <c r="Y30" i="115" s="1"/>
  <c r="A30" i="115" s="1"/>
  <c r="Y31" i="115" s="1"/>
  <c r="A31" i="115" s="1"/>
  <c r="Y32" i="115" s="1"/>
  <c r="A32" i="115" s="1"/>
  <c r="Y33" i="115" s="1"/>
  <c r="A33" i="115" s="1"/>
  <c r="Y34" i="115" s="1"/>
  <c r="A34" i="115" s="1"/>
  <c r="Y35" i="115" s="1"/>
  <c r="A35" i="115" s="1"/>
  <c r="U22" i="12"/>
  <c r="A11" i="128"/>
  <c r="AF6" i="116"/>
  <c r="AJ3" i="116" s="1"/>
  <c r="Y9" i="116" s="1"/>
  <c r="A9" i="116" s="1"/>
  <c r="AF5" i="116"/>
  <c r="AJ4" i="116" s="1"/>
  <c r="D1" i="115"/>
  <c r="AJ7" i="116"/>
  <c r="AJ1" i="117"/>
  <c r="A21" i="12"/>
  <c r="D1" i="116" l="1"/>
  <c r="Y10" i="116"/>
  <c r="A10" i="116" s="1"/>
  <c r="Y11" i="116" s="1"/>
  <c r="A11" i="116" s="1"/>
  <c r="Y12" i="116" s="1"/>
  <c r="A12" i="116" s="1"/>
  <c r="Y13" i="116" s="1"/>
  <c r="A13" i="116" s="1"/>
  <c r="Y14" i="116" s="1"/>
  <c r="A14" i="116" s="1"/>
  <c r="Y15" i="116" s="1"/>
  <c r="A15" i="116" s="1"/>
  <c r="Y16" i="116" s="1"/>
  <c r="A16" i="116" s="1"/>
  <c r="Y17" i="116" s="1"/>
  <c r="A17" i="116" s="1"/>
  <c r="Y18" i="116" s="1"/>
  <c r="A18" i="116" s="1"/>
  <c r="Y19" i="116" s="1"/>
  <c r="A19" i="116" s="1"/>
  <c r="Y20" i="116" s="1"/>
  <c r="A20" i="116" s="1"/>
  <c r="Y21" i="116" s="1"/>
  <c r="A21" i="116" s="1"/>
  <c r="Y22" i="116" s="1"/>
  <c r="A22" i="116" s="1"/>
  <c r="Y23" i="116" s="1"/>
  <c r="A23" i="116" s="1"/>
  <c r="Y24" i="116" s="1"/>
  <c r="A24" i="116" s="1"/>
  <c r="Y25" i="116" s="1"/>
  <c r="A25" i="116" s="1"/>
  <c r="Y26" i="116" s="1"/>
  <c r="A26" i="116" s="1"/>
  <c r="Y27" i="116" s="1"/>
  <c r="A27" i="116" s="1"/>
  <c r="Y28" i="116" s="1"/>
  <c r="A28" i="116" s="1"/>
  <c r="Y29" i="116" s="1"/>
  <c r="A29" i="116" s="1"/>
  <c r="Y30" i="116" s="1"/>
  <c r="A30" i="116" s="1"/>
  <c r="Y31" i="116" s="1"/>
  <c r="A31" i="116" s="1"/>
  <c r="Y32" i="116" s="1"/>
  <c r="A32" i="116" s="1"/>
  <c r="Y33" i="116" s="1"/>
  <c r="A33" i="116" s="1"/>
  <c r="Y34" i="116" s="1"/>
  <c r="A34" i="116" s="1"/>
  <c r="Y35" i="116" s="1"/>
  <c r="A35" i="116" s="1"/>
  <c r="U23" i="12"/>
  <c r="A12" i="128"/>
  <c r="AF6" i="117"/>
  <c r="AJ3" i="117" s="1"/>
  <c r="Y9" i="117" s="1"/>
  <c r="A9" i="117" s="1"/>
  <c r="AF5" i="117"/>
  <c r="AJ4" i="117" s="1"/>
  <c r="AJ7" i="117"/>
  <c r="AJ1" i="119"/>
  <c r="A22" i="12"/>
  <c r="Y10" i="117" l="1"/>
  <c r="A10" i="117" s="1"/>
  <c r="Y11" i="117" s="1"/>
  <c r="A11" i="117" s="1"/>
  <c r="Y12" i="117" s="1"/>
  <c r="A12" i="117" s="1"/>
  <c r="Y13" i="117" s="1"/>
  <c r="A13" i="117" s="1"/>
  <c r="Y14" i="117" s="1"/>
  <c r="A14" i="117" s="1"/>
  <c r="Y15" i="117" s="1"/>
  <c r="A15" i="117" s="1"/>
  <c r="Y16" i="117" s="1"/>
  <c r="A16" i="117" s="1"/>
  <c r="Y17" i="117" s="1"/>
  <c r="A17" i="117" s="1"/>
  <c r="Y18" i="117" s="1"/>
  <c r="A18" i="117" s="1"/>
  <c r="Y19" i="117" s="1"/>
  <c r="A19" i="117" s="1"/>
  <c r="Y20" i="117" s="1"/>
  <c r="A20" i="117" s="1"/>
  <c r="Y21" i="117" s="1"/>
  <c r="A21" i="117" s="1"/>
  <c r="Y22" i="117" s="1"/>
  <c r="A22" i="117" s="1"/>
  <c r="Y23" i="117" s="1"/>
  <c r="A23" i="117" s="1"/>
  <c r="Y24" i="117" s="1"/>
  <c r="A24" i="117" s="1"/>
  <c r="Y25" i="117" s="1"/>
  <c r="A25" i="117" s="1"/>
  <c r="Y26" i="117" s="1"/>
  <c r="A26" i="117" s="1"/>
  <c r="Y27" i="117" s="1"/>
  <c r="A27" i="117" s="1"/>
  <c r="Y28" i="117" s="1"/>
  <c r="A28" i="117" s="1"/>
  <c r="Y29" i="117" s="1"/>
  <c r="A29" i="117" s="1"/>
  <c r="Y30" i="117" s="1"/>
  <c r="A30" i="117" s="1"/>
  <c r="Y31" i="117" s="1"/>
  <c r="A31" i="117" s="1"/>
  <c r="Y32" i="117" s="1"/>
  <c r="A32" i="117" s="1"/>
  <c r="Y33" i="117" s="1"/>
  <c r="A33" i="117" s="1"/>
  <c r="Y34" i="117" s="1"/>
  <c r="A34" i="117" s="1"/>
  <c r="Y35" i="117" s="1"/>
  <c r="A35" i="117" s="1"/>
  <c r="U24" i="12"/>
  <c r="A13" i="128"/>
  <c r="AF6" i="119"/>
  <c r="AJ3" i="119" s="1"/>
  <c r="Y9" i="119" s="1"/>
  <c r="A9" i="119" s="1"/>
  <c r="AF5" i="119"/>
  <c r="AJ4" i="119" s="1"/>
  <c r="D1" i="117"/>
  <c r="AJ7" i="119"/>
  <c r="AJ1" i="120"/>
  <c r="A23" i="12"/>
  <c r="Y10" i="119" l="1"/>
  <c r="A10" i="119" s="1"/>
  <c r="Y11" i="119" s="1"/>
  <c r="A11" i="119" s="1"/>
  <c r="Y12" i="119" s="1"/>
  <c r="A12" i="119" s="1"/>
  <c r="Y13" i="119" s="1"/>
  <c r="A13" i="119" s="1"/>
  <c r="Y14" i="119" s="1"/>
  <c r="A14" i="119" s="1"/>
  <c r="Y15" i="119" s="1"/>
  <c r="A15" i="119" s="1"/>
  <c r="Y16" i="119" s="1"/>
  <c r="A16" i="119" s="1"/>
  <c r="Y17" i="119" s="1"/>
  <c r="A17" i="119" s="1"/>
  <c r="Y18" i="119" s="1"/>
  <c r="A18" i="119" s="1"/>
  <c r="Y19" i="119" s="1"/>
  <c r="A19" i="119" s="1"/>
  <c r="Y20" i="119" s="1"/>
  <c r="A20" i="119" s="1"/>
  <c r="Y21" i="119" s="1"/>
  <c r="A21" i="119" s="1"/>
  <c r="Y22" i="119" s="1"/>
  <c r="A22" i="119" s="1"/>
  <c r="Y23" i="119" s="1"/>
  <c r="A23" i="119" s="1"/>
  <c r="Y24" i="119" s="1"/>
  <c r="A24" i="119" s="1"/>
  <c r="Y25" i="119" s="1"/>
  <c r="A25" i="119" s="1"/>
  <c r="Y26" i="119" s="1"/>
  <c r="A26" i="119" s="1"/>
  <c r="Y27" i="119" s="1"/>
  <c r="A27" i="119" s="1"/>
  <c r="Y28" i="119" s="1"/>
  <c r="A28" i="119" s="1"/>
  <c r="Y29" i="119" s="1"/>
  <c r="A29" i="119" s="1"/>
  <c r="Y30" i="119" s="1"/>
  <c r="A30" i="119" s="1"/>
  <c r="Y31" i="119" s="1"/>
  <c r="A31" i="119" s="1"/>
  <c r="Y32" i="119" s="1"/>
  <c r="A32" i="119" s="1"/>
  <c r="Y33" i="119" s="1"/>
  <c r="A33" i="119" s="1"/>
  <c r="Y34" i="119" s="1"/>
  <c r="A34" i="119" s="1"/>
  <c r="Y35" i="119" s="1"/>
  <c r="A35" i="119" s="1"/>
  <c r="U25" i="12"/>
  <c r="A14" i="128"/>
  <c r="AF6" i="120"/>
  <c r="AJ3" i="120" s="1"/>
  <c r="Y9" i="120" s="1"/>
  <c r="A9" i="120" s="1"/>
  <c r="AF5" i="120"/>
  <c r="AJ4" i="120" s="1"/>
  <c r="D1" i="119"/>
  <c r="AJ7" i="120"/>
  <c r="AJ1" i="121"/>
  <c r="A24" i="12"/>
  <c r="D1" i="120" l="1"/>
  <c r="Y10" i="120"/>
  <c r="A10" i="120" s="1"/>
  <c r="Y11" i="120" s="1"/>
  <c r="A11" i="120" s="1"/>
  <c r="Y12" i="120" s="1"/>
  <c r="A12" i="120" s="1"/>
  <c r="Y13" i="120" s="1"/>
  <c r="A13" i="120" s="1"/>
  <c r="Y14" i="120" s="1"/>
  <c r="A14" i="120" s="1"/>
  <c r="Y15" i="120" s="1"/>
  <c r="A15" i="120" s="1"/>
  <c r="Y16" i="120" s="1"/>
  <c r="A16" i="120" s="1"/>
  <c r="Y17" i="120" s="1"/>
  <c r="A17" i="120" s="1"/>
  <c r="Y18" i="120" s="1"/>
  <c r="A18" i="120" s="1"/>
  <c r="Y19" i="120" s="1"/>
  <c r="A19" i="120" s="1"/>
  <c r="Y20" i="120" s="1"/>
  <c r="A20" i="120" s="1"/>
  <c r="Y21" i="120" s="1"/>
  <c r="A21" i="120" s="1"/>
  <c r="Y22" i="120" s="1"/>
  <c r="A22" i="120" s="1"/>
  <c r="Y23" i="120" s="1"/>
  <c r="A23" i="120" s="1"/>
  <c r="Y24" i="120" s="1"/>
  <c r="A24" i="120" s="1"/>
  <c r="Y25" i="120" s="1"/>
  <c r="A25" i="120" s="1"/>
  <c r="Y26" i="120" s="1"/>
  <c r="A26" i="120" s="1"/>
  <c r="Y27" i="120" s="1"/>
  <c r="A27" i="120" s="1"/>
  <c r="Y28" i="120" s="1"/>
  <c r="A28" i="120" s="1"/>
  <c r="Y29" i="120" s="1"/>
  <c r="A29" i="120" s="1"/>
  <c r="Y30" i="120" s="1"/>
  <c r="A30" i="120" s="1"/>
  <c r="Y31" i="120" s="1"/>
  <c r="A31" i="120" s="1"/>
  <c r="Y32" i="120" s="1"/>
  <c r="A32" i="120" s="1"/>
  <c r="Y33" i="120" s="1"/>
  <c r="A33" i="120" s="1"/>
  <c r="Y34" i="120" s="1"/>
  <c r="A34" i="120" s="1"/>
  <c r="Y35" i="120" s="1"/>
  <c r="A35" i="120" s="1"/>
  <c r="U26" i="12"/>
  <c r="A15" i="128"/>
  <c r="AF6" i="121"/>
  <c r="AJ3" i="121" s="1"/>
  <c r="Y9" i="121" s="1"/>
  <c r="A9" i="121" s="1"/>
  <c r="AF5" i="121"/>
  <c r="AJ4" i="121" s="1"/>
  <c r="AJ7" i="121"/>
  <c r="AJ1" i="122"/>
  <c r="A25" i="12"/>
  <c r="Y10" i="121" l="1"/>
  <c r="A10" i="121" s="1"/>
  <c r="Y11" i="121" s="1"/>
  <c r="A11" i="121" s="1"/>
  <c r="Y12" i="121" s="1"/>
  <c r="A12" i="121" s="1"/>
  <c r="Y13" i="121" s="1"/>
  <c r="A13" i="121" s="1"/>
  <c r="Y14" i="121" s="1"/>
  <c r="A14" i="121" s="1"/>
  <c r="Y15" i="121" s="1"/>
  <c r="A15" i="121" s="1"/>
  <c r="Y16" i="121" s="1"/>
  <c r="A16" i="121" s="1"/>
  <c r="Y17" i="121" s="1"/>
  <c r="A17" i="121" s="1"/>
  <c r="Y18" i="121" s="1"/>
  <c r="A18" i="121" s="1"/>
  <c r="Y19" i="121" s="1"/>
  <c r="A19" i="121" s="1"/>
  <c r="Y20" i="121" s="1"/>
  <c r="A20" i="121" s="1"/>
  <c r="Y21" i="121" s="1"/>
  <c r="A21" i="121" s="1"/>
  <c r="Y22" i="121" s="1"/>
  <c r="A22" i="121" s="1"/>
  <c r="Y23" i="121" s="1"/>
  <c r="A23" i="121" s="1"/>
  <c r="Y24" i="121" s="1"/>
  <c r="A24" i="121" s="1"/>
  <c r="Y25" i="121" s="1"/>
  <c r="A25" i="121" s="1"/>
  <c r="Y26" i="121" s="1"/>
  <c r="A26" i="121" s="1"/>
  <c r="Y27" i="121" s="1"/>
  <c r="A27" i="121" s="1"/>
  <c r="Y28" i="121" s="1"/>
  <c r="A28" i="121" s="1"/>
  <c r="Y29" i="121" s="1"/>
  <c r="A29" i="121" s="1"/>
  <c r="Y30" i="121" s="1"/>
  <c r="A30" i="121" s="1"/>
  <c r="Y31" i="121" s="1"/>
  <c r="A31" i="121" s="1"/>
  <c r="Y32" i="121" s="1"/>
  <c r="A32" i="121" s="1"/>
  <c r="Y33" i="121" s="1"/>
  <c r="A33" i="121" s="1"/>
  <c r="Y34" i="121" s="1"/>
  <c r="A34" i="121" s="1"/>
  <c r="Y35" i="121" s="1"/>
  <c r="A35" i="121" s="1"/>
  <c r="U27" i="12"/>
  <c r="A16" i="128"/>
  <c r="AF6" i="122"/>
  <c r="AJ3" i="122" s="1"/>
  <c r="Y9" i="122" s="1"/>
  <c r="A9" i="122" s="1"/>
  <c r="AF5" i="122"/>
  <c r="AJ4" i="122" s="1"/>
  <c r="D1" i="121"/>
  <c r="AJ7" i="122"/>
  <c r="AJ1" i="123"/>
  <c r="A26" i="12"/>
  <c r="D1" i="122" l="1"/>
  <c r="Y10" i="122"/>
  <c r="A10" i="122" s="1"/>
  <c r="Y11" i="122" s="1"/>
  <c r="A11" i="122" s="1"/>
  <c r="Y12" i="122" s="1"/>
  <c r="A12" i="122" s="1"/>
  <c r="Y13" i="122" s="1"/>
  <c r="A13" i="122" s="1"/>
  <c r="Y14" i="122" s="1"/>
  <c r="A14" i="122" s="1"/>
  <c r="Y15" i="122" s="1"/>
  <c r="A15" i="122" s="1"/>
  <c r="Y16" i="122" s="1"/>
  <c r="A16" i="122" s="1"/>
  <c r="Y17" i="122" s="1"/>
  <c r="A17" i="122" s="1"/>
  <c r="Y18" i="122" s="1"/>
  <c r="A18" i="122" s="1"/>
  <c r="Y19" i="122" s="1"/>
  <c r="A19" i="122" s="1"/>
  <c r="Y20" i="122" s="1"/>
  <c r="A20" i="122" s="1"/>
  <c r="Y21" i="122" s="1"/>
  <c r="A21" i="122" s="1"/>
  <c r="Y22" i="122" s="1"/>
  <c r="A22" i="122" s="1"/>
  <c r="Y23" i="122" s="1"/>
  <c r="A23" i="122" s="1"/>
  <c r="Y24" i="122" s="1"/>
  <c r="A24" i="122" s="1"/>
  <c r="Y25" i="122" s="1"/>
  <c r="A25" i="122" s="1"/>
  <c r="Y26" i="122" s="1"/>
  <c r="A26" i="122" s="1"/>
  <c r="Y27" i="122" s="1"/>
  <c r="A27" i="122" s="1"/>
  <c r="Y28" i="122" s="1"/>
  <c r="A28" i="122" s="1"/>
  <c r="Y29" i="122" s="1"/>
  <c r="A29" i="122" s="1"/>
  <c r="Y30" i="122" s="1"/>
  <c r="A30" i="122" s="1"/>
  <c r="Y31" i="122" s="1"/>
  <c r="A31" i="122" s="1"/>
  <c r="Y32" i="122" s="1"/>
  <c r="A32" i="122" s="1"/>
  <c r="Y33" i="122" s="1"/>
  <c r="A33" i="122" s="1"/>
  <c r="Y34" i="122" s="1"/>
  <c r="A34" i="122" s="1"/>
  <c r="Y35" i="122" s="1"/>
  <c r="A35" i="122" s="1"/>
  <c r="U28" i="12"/>
  <c r="A17" i="128"/>
  <c r="AF6" i="123"/>
  <c r="AJ3" i="123" s="1"/>
  <c r="Y9" i="123" s="1"/>
  <c r="A9" i="123" s="1"/>
  <c r="AF5" i="123"/>
  <c r="AJ4" i="123" s="1"/>
  <c r="AJ7" i="123"/>
  <c r="AJ1" i="124"/>
  <c r="A27" i="12"/>
  <c r="A18" i="128" s="1"/>
  <c r="D1" i="123" l="1"/>
  <c r="Y10" i="123"/>
  <c r="A10" i="123" s="1"/>
  <c r="Y11" i="123" s="1"/>
  <c r="A11" i="123" s="1"/>
  <c r="Y12" i="123" s="1"/>
  <c r="A12" i="123" s="1"/>
  <c r="Y13" i="123" s="1"/>
  <c r="A13" i="123" s="1"/>
  <c r="Y14" i="123" s="1"/>
  <c r="A14" i="123" s="1"/>
  <c r="Y15" i="123" s="1"/>
  <c r="A15" i="123" s="1"/>
  <c r="Y16" i="123" s="1"/>
  <c r="A16" i="123" s="1"/>
  <c r="Y17" i="123" s="1"/>
  <c r="A17" i="123" s="1"/>
  <c r="Y18" i="123" s="1"/>
  <c r="A18" i="123" s="1"/>
  <c r="Y19" i="123" s="1"/>
  <c r="A19" i="123" s="1"/>
  <c r="Y20" i="123" s="1"/>
  <c r="A20" i="123" s="1"/>
  <c r="Y21" i="123" s="1"/>
  <c r="A21" i="123" s="1"/>
  <c r="Y22" i="123" s="1"/>
  <c r="A22" i="123" s="1"/>
  <c r="Y23" i="123" s="1"/>
  <c r="A23" i="123" s="1"/>
  <c r="Y24" i="123" s="1"/>
  <c r="A24" i="123" s="1"/>
  <c r="Y25" i="123" s="1"/>
  <c r="A25" i="123" s="1"/>
  <c r="Y26" i="123" s="1"/>
  <c r="A26" i="123" s="1"/>
  <c r="Y27" i="123" s="1"/>
  <c r="A27" i="123" s="1"/>
  <c r="Y28" i="123" s="1"/>
  <c r="A28" i="123" s="1"/>
  <c r="Y29" i="123" s="1"/>
  <c r="A29" i="123" s="1"/>
  <c r="Y30" i="123" s="1"/>
  <c r="A30" i="123" s="1"/>
  <c r="Y31" i="123" s="1"/>
  <c r="A31" i="123" s="1"/>
  <c r="Y32" i="123" s="1"/>
  <c r="A32" i="123" s="1"/>
  <c r="Y33" i="123" s="1"/>
  <c r="A33" i="123" s="1"/>
  <c r="Y34" i="123" s="1"/>
  <c r="A34" i="123" s="1"/>
  <c r="Y35" i="123" s="1"/>
  <c r="A35" i="123" s="1"/>
  <c r="AF6" i="124"/>
  <c r="AJ3" i="124" s="1"/>
  <c r="Y9" i="124" s="1"/>
  <c r="A9" i="124" s="1"/>
  <c r="AF5" i="124"/>
  <c r="AJ4" i="124" s="1"/>
  <c r="AJ7" i="124"/>
  <c r="AJ1" i="125"/>
  <c r="A28" i="12"/>
  <c r="A19" i="128" s="1"/>
  <c r="Y10" i="124" l="1"/>
  <c r="A10" i="124" s="1"/>
  <c r="Y11" i="124" s="1"/>
  <c r="A11" i="124" s="1"/>
  <c r="Y12" i="124" s="1"/>
  <c r="A12" i="124" s="1"/>
  <c r="Y13" i="124" s="1"/>
  <c r="A13" i="124" s="1"/>
  <c r="Y14" i="124" s="1"/>
  <c r="A14" i="124" s="1"/>
  <c r="Y15" i="124" s="1"/>
  <c r="A15" i="124" s="1"/>
  <c r="Y16" i="124" s="1"/>
  <c r="A16" i="124" s="1"/>
  <c r="Y17" i="124" s="1"/>
  <c r="A17" i="124" s="1"/>
  <c r="Y18" i="124" s="1"/>
  <c r="A18" i="124" s="1"/>
  <c r="Y19" i="124" s="1"/>
  <c r="A19" i="124" s="1"/>
  <c r="Y20" i="124" s="1"/>
  <c r="A20" i="124" s="1"/>
  <c r="Y21" i="124" s="1"/>
  <c r="A21" i="124" s="1"/>
  <c r="Y22" i="124" s="1"/>
  <c r="A22" i="124" s="1"/>
  <c r="Y23" i="124" s="1"/>
  <c r="A23" i="124" s="1"/>
  <c r="Y24" i="124" s="1"/>
  <c r="A24" i="124" s="1"/>
  <c r="Y25" i="124" s="1"/>
  <c r="A25" i="124" s="1"/>
  <c r="Y26" i="124" s="1"/>
  <c r="A26" i="124" s="1"/>
  <c r="Y27" i="124" s="1"/>
  <c r="A27" i="124" s="1"/>
  <c r="Y28" i="124" s="1"/>
  <c r="A28" i="124" s="1"/>
  <c r="Y29" i="124" s="1"/>
  <c r="A29" i="124" s="1"/>
  <c r="Y30" i="124" s="1"/>
  <c r="A30" i="124" s="1"/>
  <c r="Y31" i="124" s="1"/>
  <c r="A31" i="124" s="1"/>
  <c r="Y32" i="124" s="1"/>
  <c r="A32" i="124" s="1"/>
  <c r="Y33" i="124" s="1"/>
  <c r="A33" i="124" s="1"/>
  <c r="Y34" i="124" s="1"/>
  <c r="A34" i="124" s="1"/>
  <c r="Y35" i="124" s="1"/>
  <c r="A35" i="124" s="1"/>
  <c r="AF5" i="125"/>
  <c r="AJ4" i="125" s="1"/>
  <c r="AF6" i="125"/>
  <c r="AJ3" i="125" s="1"/>
  <c r="Y9" i="125" s="1"/>
  <c r="A9" i="125" s="1"/>
  <c r="D1" i="124"/>
  <c r="AJ7" i="125"/>
  <c r="AJ7" i="126"/>
  <c r="AJ1" i="126"/>
  <c r="D1" i="125" l="1"/>
  <c r="Y10" i="125"/>
  <c r="A10" i="125" s="1"/>
  <c r="Y11" i="125" s="1"/>
  <c r="A11" i="125" s="1"/>
  <c r="Y12" i="125" s="1"/>
  <c r="A12" i="125" s="1"/>
  <c r="Y13" i="125" s="1"/>
  <c r="A13" i="125" s="1"/>
  <c r="Y14" i="125" s="1"/>
  <c r="A14" i="125" s="1"/>
  <c r="Y15" i="125" s="1"/>
  <c r="A15" i="125" s="1"/>
  <c r="Y16" i="125" s="1"/>
  <c r="A16" i="125" s="1"/>
  <c r="Y17" i="125" s="1"/>
  <c r="A17" i="125" s="1"/>
  <c r="Y18" i="125" s="1"/>
  <c r="A18" i="125" s="1"/>
  <c r="Y19" i="125" s="1"/>
  <c r="A19" i="125" s="1"/>
  <c r="Y20" i="125" s="1"/>
  <c r="A20" i="125" s="1"/>
  <c r="Y21" i="125" s="1"/>
  <c r="A21" i="125" s="1"/>
  <c r="Y22" i="125" s="1"/>
  <c r="A22" i="125" s="1"/>
  <c r="Y23" i="125" s="1"/>
  <c r="A23" i="125" s="1"/>
  <c r="Y24" i="125" s="1"/>
  <c r="A24" i="125" s="1"/>
  <c r="Y25" i="125" s="1"/>
  <c r="A25" i="125" s="1"/>
  <c r="Y26" i="125" s="1"/>
  <c r="A26" i="125" s="1"/>
  <c r="Y27" i="125" s="1"/>
  <c r="A27" i="125" s="1"/>
  <c r="Y28" i="125" s="1"/>
  <c r="A28" i="125" s="1"/>
  <c r="Y29" i="125" s="1"/>
  <c r="A29" i="125" s="1"/>
  <c r="Y30" i="125" s="1"/>
  <c r="A30" i="125" s="1"/>
  <c r="Y31" i="125" s="1"/>
  <c r="A31" i="125" s="1"/>
  <c r="Y32" i="125" s="1"/>
  <c r="A32" i="125" s="1"/>
  <c r="Y33" i="125" s="1"/>
  <c r="A33" i="125" s="1"/>
  <c r="Y34" i="125" s="1"/>
  <c r="A34" i="125" s="1"/>
  <c r="Y35" i="125" s="1"/>
  <c r="A35" i="125" s="1"/>
  <c r="AF6" i="126"/>
  <c r="AJ3" i="126" s="1"/>
  <c r="Y9" i="126" s="1"/>
  <c r="A9" i="126" s="1"/>
  <c r="AF5" i="126"/>
  <c r="AJ4" i="126" s="1"/>
  <c r="D1" i="126"/>
  <c r="Y10" i="126" l="1"/>
  <c r="A10" i="126" s="1"/>
  <c r="Y11" i="126" s="1"/>
  <c r="A11" i="126" s="1"/>
  <c r="Y12" i="126" s="1"/>
  <c r="A12" i="126" s="1"/>
  <c r="Y13" i="126" s="1"/>
  <c r="A13" i="126" s="1"/>
  <c r="Y14" i="126" s="1"/>
  <c r="A14" i="126" s="1"/>
  <c r="Y15" i="126" s="1"/>
  <c r="A15" i="126" s="1"/>
  <c r="Y16" i="126" s="1"/>
  <c r="A16" i="126" s="1"/>
  <c r="Y17" i="126" s="1"/>
  <c r="A17" i="126" s="1"/>
  <c r="Y18" i="126" s="1"/>
  <c r="A18" i="126" s="1"/>
  <c r="Y19" i="126" s="1"/>
  <c r="A19" i="126" s="1"/>
  <c r="Y20" i="126" s="1"/>
  <c r="A20" i="126" s="1"/>
  <c r="Y21" i="126" s="1"/>
  <c r="A21" i="126" s="1"/>
  <c r="Y22" i="126" s="1"/>
  <c r="A22" i="126" s="1"/>
  <c r="Y23" i="126" s="1"/>
  <c r="A23" i="126" s="1"/>
  <c r="Y24" i="126" s="1"/>
  <c r="A24" i="126" s="1"/>
  <c r="Y25" i="126" s="1"/>
  <c r="A25" i="126" s="1"/>
  <c r="Y26" i="126" s="1"/>
  <c r="A26" i="126" s="1"/>
  <c r="Y27" i="126" s="1"/>
  <c r="A27" i="126" s="1"/>
  <c r="Y28" i="126" s="1"/>
  <c r="A28" i="126" s="1"/>
  <c r="Y29" i="126" s="1"/>
  <c r="A29" i="126" s="1"/>
  <c r="Y30" i="126" s="1"/>
  <c r="A30" i="126" s="1"/>
  <c r="Y31" i="126" s="1"/>
  <c r="A31" i="126" s="1"/>
  <c r="Y32" i="126" s="1"/>
  <c r="A32" i="126" s="1"/>
  <c r="Y33" i="126" s="1"/>
  <c r="A33" i="126" s="1"/>
  <c r="Y34" i="126" s="1"/>
  <c r="A34" i="126" s="1"/>
  <c r="Y35" i="126" s="1"/>
  <c r="A35" i="126" s="1"/>
</calcChain>
</file>

<file path=xl/comments1.xml><?xml version="1.0" encoding="utf-8"?>
<comments xmlns="http://schemas.openxmlformats.org/spreadsheetml/2006/main">
  <authors>
    <author>作成者</author>
  </authors>
  <commentList>
    <comment ref="D5" authorId="0" shapeId="0">
      <text>
        <r>
          <rPr>
            <b/>
            <sz val="9"/>
            <color indexed="81"/>
            <rFont val="MS P ゴシック"/>
            <family val="3"/>
            <charset val="128"/>
          </rPr>
          <t>初期条件設定表に入力して下さい</t>
        </r>
      </text>
    </comment>
    <comment ref="D6" authorId="0" shapeId="0">
      <text>
        <r>
          <rPr>
            <b/>
            <sz val="9"/>
            <color indexed="81"/>
            <rFont val="MS P ゴシック"/>
            <family val="3"/>
            <charset val="128"/>
          </rPr>
          <t>初期条件設定表に入力して下さい</t>
        </r>
      </text>
    </comment>
    <comment ref="G17" authorId="0" shapeId="0">
      <text>
        <r>
          <rPr>
            <b/>
            <sz val="9"/>
            <color indexed="81"/>
            <rFont val="MS P ゴシック"/>
            <family val="3"/>
            <charset val="128"/>
          </rPr>
          <t>報告対象期間のすべての黄色セルに総支給額を直接入力して下さい。
※賞与、旅費交通費、立替金の精算などは除く</t>
        </r>
      </text>
    </comment>
    <comment ref="J17" authorId="0" shapeId="0">
      <text>
        <r>
          <rPr>
            <b/>
            <sz val="9"/>
            <color indexed="81"/>
            <rFont val="MS P 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<sst xmlns="http://schemas.openxmlformats.org/spreadsheetml/2006/main" count="3120" uniqueCount="183">
  <si>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</si>
  <si>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</si>
  <si>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</si>
  <si>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</si>
  <si>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</si>
  <si>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</si>
  <si>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</si>
  <si>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</si>
  <si>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</si>
  <si>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</si>
  <si>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</si>
  <si>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</si>
  <si>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</si>
  <si>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</si>
  <si>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</si>
  <si>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</si>
  <si>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</si>
  <si>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</si>
  <si>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</si>
  <si>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</si>
  <si>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</si>
  <si>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</si>
  <si>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</si>
  <si>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</si>
  <si>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</si>
  <si>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</si>
  <si>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氏名</t>
    <rPh sb="0" eb="2">
      <t>シメイ</t>
    </rPh>
    <phoneticPr fontId="3"/>
  </si>
  <si>
    <t>会社名</t>
    <rPh sb="0" eb="3">
      <t>カイシャメイ</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</si>
  <si>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</si>
  <si>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</si>
  <si>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</si>
  <si>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</si>
  <si>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</si>
  <si>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</si>
  <si>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</si>
  <si>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</si>
  <si>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</si>
  <si>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</si>
  <si>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</si>
  <si>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</si>
  <si>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</si>
  <si>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</si>
  <si>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</si>
  <si>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</si>
  <si>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</si>
  <si>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</si>
  <si>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</si>
  <si>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</si>
  <si>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</si>
  <si>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</si>
  <si>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</si>
  <si>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</si>
  <si>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</si>
  <si>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</si>
  <si>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</si>
  <si>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</si>
  <si>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</si>
  <si>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</si>
  <si>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</si>
  <si>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</si>
  <si>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</si>
  <si>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</si>
  <si>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</si>
  <si>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</si>
  <si>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</si>
  <si>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</si>
  <si>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</si>
  <si>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</si>
  <si>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</si>
  <si>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</si>
  <si>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</si>
  <si>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</si>
  <si>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</si>
  <si>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</si>
  <si>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</si>
  <si>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</si>
  <si>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</si>
  <si>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</si>
  <si>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</si>
  <si>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</si>
  <si>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</si>
  <si>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</si>
  <si>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</si>
  <si>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</si>
  <si>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</si>
  <si>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作業者名</t>
    <rPh sb="0" eb="2">
      <t>サギョウ</t>
    </rPh>
    <rPh sb="2" eb="3">
      <t>シャ</t>
    </rPh>
    <rPh sb="3" eb="4">
      <t>メイ</t>
    </rPh>
    <phoneticPr fontId="3"/>
  </si>
  <si>
    <t>会社名と作業担当者名</t>
    <rPh sb="0" eb="3">
      <t>カイシャメイ</t>
    </rPh>
    <rPh sb="4" eb="6">
      <t>サギョウ</t>
    </rPh>
    <rPh sb="6" eb="9">
      <t>タントウシャ</t>
    </rPh>
    <rPh sb="9" eb="10">
      <t>メイ</t>
    </rPh>
    <phoneticPr fontId="3"/>
  </si>
  <si>
    <t>標準休日の曜日の指定</t>
    <rPh sb="0" eb="2">
      <t>ヒョウジュン</t>
    </rPh>
    <rPh sb="2" eb="4">
      <t>テイキュウビ</t>
    </rPh>
    <rPh sb="5" eb="7">
      <t>ヨウビ</t>
    </rPh>
    <rPh sb="8" eb="10">
      <t>シテイ</t>
    </rPh>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</si>
  <si>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</si>
  <si>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</si>
  <si>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</si>
  <si>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</si>
  <si>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</si>
  <si>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</si>
  <si>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</si>
  <si>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</si>
  <si>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</si>
  <si>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</si>
  <si>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このシートで、あらかじめ、月々の人件費個別明細書に共通する項目を入力します。
始･終業時刻と休息時間割を入力すると、対象外時間を除算して作業時間が自動計算されます。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</si>
  <si>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</si>
  <si>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</si>
  <si>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</si>
  <si>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</si>
  <si>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</si>
  <si>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日</t>
    <rPh sb="0" eb="1">
      <t>ニチ</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</si>
  <si>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</si>
  <si>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</si>
  <si>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</si>
  <si>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所定労働時間</t>
    <rPh sb="0" eb="2">
      <t>ショテイ</t>
    </rPh>
    <rPh sb="2" eb="4">
      <t>ロウドウ</t>
    </rPh>
    <rPh sb="4" eb="6">
      <t>ジカン</t>
    </rPh>
    <phoneticPr fontId="3"/>
  </si>
  <si>
    <t>支払月</t>
    <rPh sb="0" eb="2">
      <t>シハライ</t>
    </rPh>
    <rPh sb="2" eb="3">
      <t>ツキ</t>
    </rPh>
    <phoneticPr fontId="3"/>
  </si>
  <si>
    <t>支払年</t>
    <rPh sb="0" eb="2">
      <t>シハライ</t>
    </rPh>
    <rPh sb="2" eb="3">
      <t>ネン</t>
    </rPh>
    <phoneticPr fontId="3"/>
  </si>
  <si>
    <t>年</t>
    <rPh sb="0" eb="1">
      <t>ネン</t>
    </rPh>
    <phoneticPr fontId="3"/>
  </si>
  <si>
    <t>月</t>
    <rPh sb="0" eb="1">
      <t>ツキ</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</si>
  <si>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</si>
  <si>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○○△△株式会社</t>
    <rPh sb="4" eb="6">
      <t>カブシキ</t>
    </rPh>
    <rPh sb="6" eb="8">
      <t>カイシャ</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</si>
  <si>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</si>
  <si>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</si>
  <si>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</si>
  <si>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　</t>
    <phoneticPr fontId="3"/>
  </si>
  <si>
    <t>プログラミング</t>
  </si>
  <si>
    <t xml:space="preserve"> </t>
    <phoneticPr fontId="3"/>
  </si>
  <si>
    <t>実施項目</t>
    <rPh sb="0" eb="2">
      <t>ジッシ</t>
    </rPh>
    <rPh sb="2" eb="4">
      <t>コウモク</t>
    </rPh>
    <phoneticPr fontId="3"/>
  </si>
  <si>
    <t>直接人件費での実施項目を予め設定して下さい</t>
    <rPh sb="0" eb="2">
      <t>チョクセツ</t>
    </rPh>
    <rPh sb="2" eb="5">
      <t>ジンケンヒ</t>
    </rPh>
    <rPh sb="7" eb="9">
      <t>ジッシ</t>
    </rPh>
    <rPh sb="9" eb="11">
      <t>コウモク</t>
    </rPh>
    <rPh sb="12" eb="13">
      <t>アラカジ</t>
    </rPh>
    <rPh sb="14" eb="16">
      <t>セッテイ</t>
    </rPh>
    <rPh sb="18" eb="19">
      <t>クダ</t>
    </rPh>
    <phoneticPr fontId="3"/>
  </si>
  <si>
    <t>助成事業の終了時期</t>
    <rPh sb="0" eb="2">
      <t>ジョセイ</t>
    </rPh>
    <rPh sb="2" eb="4">
      <t>ジギョウ</t>
    </rPh>
    <rPh sb="5" eb="7">
      <t>シュウリョウ</t>
    </rPh>
    <rPh sb="7" eb="9">
      <t>ジキ</t>
    </rPh>
    <phoneticPr fontId="3"/>
  </si>
  <si>
    <t>末</t>
    <rPh sb="0" eb="1">
      <t>マツ</t>
    </rPh>
    <phoneticPr fontId="3"/>
  </si>
  <si>
    <t>事業年度で決定</t>
    <rPh sb="0" eb="2">
      <t>ジギョウ</t>
    </rPh>
    <rPh sb="2" eb="4">
      <t>ネンド</t>
    </rPh>
    <rPh sb="5" eb="7">
      <t>ケッテイ</t>
    </rPh>
    <phoneticPr fontId="3"/>
  </si>
  <si>
    <t>初期条件設定</t>
    <rPh sb="0" eb="2">
      <t>ショキ</t>
    </rPh>
    <rPh sb="2" eb="4">
      <t>ジョウケン</t>
    </rPh>
    <rPh sb="4" eb="6">
      <t>セッテイ</t>
    </rPh>
    <phoneticPr fontId="3"/>
  </si>
  <si>
    <t>実施内容</t>
    <rPh sb="0" eb="2">
      <t>ジッシ</t>
    </rPh>
    <rPh sb="2" eb="4">
      <t>ナイヨウ</t>
    </rPh>
    <phoneticPr fontId="3"/>
  </si>
  <si>
    <t>○人件費単価算出除外</t>
    <rPh sb="1" eb="4">
      <t>ジンケンヒ</t>
    </rPh>
    <rPh sb="4" eb="6">
      <t>タンカ</t>
    </rPh>
    <rPh sb="6" eb="8">
      <t>サンシュツ</t>
    </rPh>
    <rPh sb="8" eb="10">
      <t>ジョガイ</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</si>
  <si>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</si>
  <si>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</si>
  <si>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t>
    <phoneticPr fontId="3"/>
  </si>
  <si>
    <t>最低支給額</t>
    <rPh sb="0" eb="2">
      <t>サイテイ</t>
    </rPh>
    <rPh sb="2" eb="4">
      <t>シキュウ</t>
    </rPh>
    <rPh sb="4" eb="5">
      <t>ガク</t>
    </rPh>
    <phoneticPr fontId="3"/>
  </si>
  <si>
    <t>開始</t>
    <rPh sb="0" eb="2">
      <t>カイシ</t>
    </rPh>
    <phoneticPr fontId="3"/>
  </si>
  <si>
    <t>終了</t>
    <rPh sb="0" eb="2">
      <t>シュウリョウ</t>
    </rPh>
    <phoneticPr fontId="3"/>
  </si>
  <si>
    <t>別紙2-2-2</t>
    <rPh sb="0" eb="2">
      <t>ベッシ</t>
    </rPh>
    <phoneticPr fontId="3"/>
  </si>
  <si>
    <t>別紙2-2-3</t>
    <rPh sb="0" eb="2">
      <t>ベッシ</t>
    </rPh>
    <phoneticPr fontId="3"/>
  </si>
  <si>
    <t>終了年月日</t>
    <rPh sb="0" eb="2">
      <t>シュウリョウ</t>
    </rPh>
    <rPh sb="2" eb="3">
      <t>ネン</t>
    </rPh>
    <rPh sb="3" eb="4">
      <t>ツキ</t>
    </rPh>
    <rPh sb="4" eb="5">
      <t>ニチ</t>
    </rPh>
    <phoneticPr fontId="3"/>
  </si>
  <si>
    <t>初期条件設定表　（後期）</t>
    <rPh sb="0" eb="2">
      <t>ショキ</t>
    </rPh>
    <rPh sb="2" eb="4">
      <t>ジョウケン</t>
    </rPh>
    <rPh sb="4" eb="6">
      <t>セッテイ</t>
    </rPh>
    <rPh sb="6" eb="7">
      <t>ヒョウ</t>
    </rPh>
    <rPh sb="10" eb="11">
      <t>キ</t>
    </rPh>
    <phoneticPr fontId="3"/>
  </si>
  <si>
    <t>日</t>
    <rPh sb="0" eb="1">
      <t>ヒ</t>
    </rPh>
    <phoneticPr fontId="3"/>
  </si>
  <si>
    <t>［入力用］従事者別直接人件費集計表（後期）</t>
    <rPh sb="1" eb="3">
      <t>ニュウリョク</t>
    </rPh>
    <rPh sb="3" eb="4">
      <t>ヨウ</t>
    </rPh>
    <rPh sb="5" eb="8">
      <t>ジュウジシャ</t>
    </rPh>
    <rPh sb="8" eb="9">
      <t>ベツ</t>
    </rPh>
    <rPh sb="9" eb="11">
      <t>チョクセツ</t>
    </rPh>
    <rPh sb="11" eb="13">
      <t>ジンケン</t>
    </rPh>
    <rPh sb="13" eb="14">
      <t>ヒ</t>
    </rPh>
    <rPh sb="14" eb="16">
      <t>シュウケイ</t>
    </rPh>
    <rPh sb="16" eb="17">
      <t>ヒョウ</t>
    </rPh>
    <rPh sb="18" eb="20">
      <t>コウキ</t>
    </rPh>
    <phoneticPr fontId="3"/>
  </si>
  <si>
    <t>※総支給額入力用</t>
    <rPh sb="1" eb="2">
      <t>ソウ</t>
    </rPh>
    <rPh sb="2" eb="5">
      <t>シキュウガク</t>
    </rPh>
    <rPh sb="5" eb="7">
      <t>ニュウリョク</t>
    </rPh>
    <rPh sb="7" eb="8">
      <t>ヨウ</t>
    </rPh>
    <phoneticPr fontId="3"/>
  </si>
  <si>
    <t>［提出用］従事者別直接人件費集計表（後期）</t>
    <rPh sb="1" eb="3">
      <t>テイシュツ</t>
    </rPh>
    <rPh sb="3" eb="4">
      <t>ヨウ</t>
    </rPh>
    <rPh sb="5" eb="8">
      <t>ジュウジシャ</t>
    </rPh>
    <rPh sb="8" eb="9">
      <t>ベツ</t>
    </rPh>
    <rPh sb="9" eb="11">
      <t>チョクセツ</t>
    </rPh>
    <rPh sb="11" eb="13">
      <t>ジンケン</t>
    </rPh>
    <rPh sb="13" eb="14">
      <t>ヒ</t>
    </rPh>
    <rPh sb="14" eb="16">
      <t>シュウケイ</t>
    </rPh>
    <rPh sb="16" eb="17">
      <t>ヒョウ</t>
    </rPh>
    <rPh sb="18" eb="20">
      <t>コウキ</t>
    </rPh>
    <phoneticPr fontId="3"/>
  </si>
  <si>
    <t>実施事項</t>
    <rPh sb="0" eb="2">
      <t>ジッシ</t>
    </rPh>
    <rPh sb="2" eb="4">
      <t>ジコウ</t>
    </rPh>
    <phoneticPr fontId="3"/>
  </si>
  <si>
    <t>参照データ</t>
    <rPh sb="0" eb="2">
      <t>サンショウ</t>
    </rPh>
    <phoneticPr fontId="3"/>
  </si>
  <si>
    <t>直接人件費提出書式の体系図</t>
    <rPh sb="0" eb="2">
      <t>チョクセツ</t>
    </rPh>
    <rPh sb="2" eb="5">
      <t>ジンケンヒ</t>
    </rPh>
    <rPh sb="5" eb="7">
      <t>テイシュツ</t>
    </rPh>
    <rPh sb="7" eb="9">
      <t>ショシキ</t>
    </rPh>
    <rPh sb="10" eb="13">
      <t>タイケイズ</t>
    </rPh>
    <phoneticPr fontId="3"/>
  </si>
  <si>
    <t>公社　太郎</t>
    <rPh sb="0" eb="2">
      <t>コウシャ</t>
    </rPh>
    <rPh sb="3" eb="5">
      <t>タロウ</t>
    </rPh>
    <phoneticPr fontId="3"/>
  </si>
  <si>
    <t>　</t>
  </si>
  <si>
    <t>助成事業に係る上記の作業時間・内容について、証明いたします。</t>
    <rPh sb="0" eb="4">
      <t>ジョセイジギョウ</t>
    </rPh>
    <rPh sb="5" eb="6">
      <t>カカ</t>
    </rPh>
    <rPh sb="7" eb="9">
      <t>ジョウキ</t>
    </rPh>
    <rPh sb="10" eb="12">
      <t>サギョウ</t>
    </rPh>
    <rPh sb="12" eb="14">
      <t>ジカン</t>
    </rPh>
    <rPh sb="15" eb="17">
      <t>ナイヨウ</t>
    </rPh>
    <rPh sb="22" eb="24">
      <t>ショウメイ</t>
    </rPh>
    <phoneticPr fontId="3"/>
  </si>
  <si>
    <t>企業名</t>
    <rPh sb="0" eb="3">
      <t>キギョウメイ</t>
    </rPh>
    <phoneticPr fontId="3"/>
  </si>
  <si>
    <t>所属部署</t>
    <rPh sb="0" eb="2">
      <t>ショゾク</t>
    </rPh>
    <rPh sb="2" eb="4">
      <t>ブショ</t>
    </rPh>
    <phoneticPr fontId="3"/>
  </si>
  <si>
    <t>責任者氏名</t>
    <rPh sb="0" eb="3">
      <t>セキニンシャ</t>
    </rPh>
    <rPh sb="3" eb="5">
      <t>シメイ</t>
    </rPh>
    <phoneticPr fontId="3"/>
  </si>
  <si>
    <t>　例)　「15」、「20」 、「末」(月末締の場合)など</t>
    <rPh sb="1" eb="2">
      <t>レイ</t>
    </rPh>
    <rPh sb="16" eb="17">
      <t>スエ</t>
    </rPh>
    <rPh sb="19" eb="21">
      <t>ゲツマツ</t>
    </rPh>
    <rPh sb="21" eb="22">
      <t>シ</t>
    </rPh>
    <rPh sb="23" eb="25">
      <t>バアイ</t>
    </rPh>
    <phoneticPr fontId="3"/>
  </si>
  <si>
    <t xml:space="preserve"> </t>
  </si>
  <si>
    <t>設計</t>
  </si>
  <si>
    <t>要件定義</t>
  </si>
  <si>
    <t>目標仕様</t>
  </si>
  <si>
    <t>試作</t>
  </si>
  <si>
    <t>単体テスト</t>
  </si>
  <si>
    <t>総合テスト</t>
  </si>
  <si>
    <t>R６年度単価表</t>
    <rPh sb="2" eb="4">
      <t>ネンド</t>
    </rPh>
    <rPh sb="4" eb="6">
      <t>タンカ</t>
    </rPh>
    <rPh sb="6" eb="7">
      <t>ヒョウ</t>
    </rPh>
    <phoneticPr fontId="3"/>
  </si>
  <si>
    <r>
      <t>〈記載上の注意〉
１　作業準備、打合せ、実施場所までの往復等の間接業務に従事した時間及び就業時間外は助成対象となりませんので記入しないで下さい。
２　時間数は、</t>
    </r>
    <r>
      <rPr>
        <b/>
        <sz val="10.5"/>
        <color rgb="FFFF0000"/>
        <rFont val="ＭＳ Ｐゴシック"/>
        <family val="3"/>
        <charset val="128"/>
      </rPr>
      <t>30分単位</t>
    </r>
    <r>
      <rPr>
        <sz val="10.5"/>
        <color rgb="FFFF0000"/>
        <rFont val="ＭＳ Ｐゴシック"/>
        <family val="3"/>
        <charset val="128"/>
      </rPr>
      <t>でコロン（ : ）を使って入力してください。
３　昼休時間は初期設定条件で設定した時間が自動表示されます。
４　休憩時間は昼休み以外で休憩した場合の時間を</t>
    </r>
    <r>
      <rPr>
        <b/>
        <sz val="10.5"/>
        <color rgb="FFFF0000"/>
        <rFont val="ＭＳ Ｐゴシック"/>
        <family val="3"/>
        <charset val="128"/>
      </rPr>
      <t>30分単位</t>
    </r>
    <r>
      <rPr>
        <sz val="10.5"/>
        <color rgb="FFFF0000"/>
        <rFont val="ＭＳ Ｐゴシック"/>
        <family val="3"/>
        <charset val="128"/>
      </rPr>
      <t>でコロン（ : ）を使って入力して下さい（例 30分の場合は0:30）
５　必ず従事者が自ら作成のうえ、責任者が内容を確認してください。</t>
    </r>
    <phoneticPr fontId="3"/>
  </si>
  <si>
    <t>　黄色い箇所が入力する箇所です。休憩時間はなければ空白のままにしてください。</t>
    <phoneticPr fontId="3"/>
  </si>
  <si>
    <r>
      <rPr>
        <b/>
        <sz val="10"/>
        <color rgb="FF000000"/>
        <rFont val="Meiryo UI"/>
        <family val="3"/>
        <charset val="128"/>
      </rPr>
      <t>①</t>
    </r>
    <r>
      <rPr>
        <sz val="10"/>
        <color rgb="FF000000"/>
        <rFont val="Meiryo UI"/>
        <family val="3"/>
        <charset val="128"/>
      </rPr>
      <t>人件費を計上する従事者の人数分、</t>
    </r>
    <r>
      <rPr>
        <b/>
        <sz val="10"/>
        <color rgb="FF000000"/>
        <rFont val="Meiryo UI"/>
        <family val="3"/>
        <charset val="128"/>
      </rPr>
      <t>本ファイルを複製</t>
    </r>
    <r>
      <rPr>
        <sz val="10"/>
        <color rgb="FF000000"/>
        <rFont val="Meiryo UI"/>
        <family val="3"/>
        <charset val="128"/>
      </rPr>
      <t xml:space="preserve">してください。
</t>
    </r>
    <r>
      <rPr>
        <b/>
        <sz val="10"/>
        <color rgb="FF000000"/>
        <rFont val="Meiryo UI"/>
        <family val="3"/>
        <charset val="128"/>
      </rPr>
      <t>②</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b/>
        <sz val="10"/>
        <color rgb="FF000000"/>
        <rFont val="Meiryo UI"/>
        <family val="3"/>
        <charset val="128"/>
      </rPr>
      <t>③</t>
    </r>
    <r>
      <rPr>
        <b/>
        <sz val="10"/>
        <color rgb="FF00B050"/>
        <rFont val="Meiryo UI"/>
        <family val="3"/>
        <charset val="128"/>
      </rPr>
      <t>［入力用］従事者別直接人件費集計表（後期）</t>
    </r>
    <r>
      <rPr>
        <sz val="10"/>
        <color rgb="FF000000"/>
        <rFont val="Meiryo UI"/>
        <family val="3"/>
        <charset val="128"/>
      </rPr>
      <t>（緑色のシート）の黄色箇所に</t>
    </r>
    <r>
      <rPr>
        <b/>
        <sz val="10"/>
        <color rgb="FF000000"/>
        <rFont val="Meiryo UI"/>
        <family val="3"/>
        <charset val="128"/>
      </rPr>
      <t>月次の総支給額</t>
    </r>
    <r>
      <rPr>
        <sz val="10"/>
        <color rgb="FF000000"/>
        <rFont val="Meiryo UI"/>
        <family val="3"/>
        <charset val="128"/>
      </rPr>
      <t xml:space="preserve">を入力してください。
　　※対象年月は初期条件設定表で入力した日付が自動的に反映されます
</t>
    </r>
    <r>
      <rPr>
        <b/>
        <sz val="10"/>
        <color rgb="FF000000"/>
        <rFont val="Meiryo UI"/>
        <family val="3"/>
        <charset val="128"/>
      </rPr>
      <t>④</t>
    </r>
    <r>
      <rPr>
        <b/>
        <sz val="10"/>
        <color rgb="FF00B0F0"/>
        <rFont val="Meiryo UI"/>
        <family val="3"/>
        <charset val="128"/>
      </rPr>
      <t>作業日報兼直接人件費個別明細表</t>
    </r>
    <r>
      <rPr>
        <sz val="10"/>
        <color rgb="FF000000"/>
        <rFont val="Meiryo UI"/>
        <family val="3"/>
        <charset val="128"/>
      </rPr>
      <t>（青色のシート）の給与支払月毎に作成して下さい。
　　</t>
    </r>
    <r>
      <rPr>
        <sz val="10"/>
        <color rgb="FF000000"/>
        <rFont val="Meiryo UI"/>
        <family val="3"/>
        <charset val="128"/>
      </rPr>
      <t>従事者の日々の</t>
    </r>
    <r>
      <rPr>
        <b/>
        <sz val="10"/>
        <color rgb="FF000000"/>
        <rFont val="Meiryo UI"/>
        <family val="3"/>
        <charset val="128"/>
      </rPr>
      <t>従事時間と作業内容（開発工程、実施内容）を入力</t>
    </r>
    <r>
      <rPr>
        <sz val="10"/>
        <color rgb="FF000000"/>
        <rFont val="Meiryo UI"/>
        <family val="3"/>
        <charset val="128"/>
      </rPr>
      <t xml:space="preserve">してください。
　　※初期条件設定表で入力した日付や給与計算締め日の指定条件によって、自動的に各月の対象作業日程が反映されます。
</t>
    </r>
    <r>
      <rPr>
        <b/>
        <sz val="10"/>
        <color rgb="FF000000"/>
        <rFont val="Meiryo UI"/>
        <family val="3"/>
        <charset val="128"/>
      </rPr>
      <t>⑤</t>
    </r>
    <r>
      <rPr>
        <b/>
        <sz val="10"/>
        <color rgb="FF00B050"/>
        <rFont val="Meiryo UI"/>
        <family val="3"/>
        <charset val="128"/>
      </rPr>
      <t>［提出用］従事者別直接人件費集計表（後期）</t>
    </r>
    <r>
      <rPr>
        <sz val="10"/>
        <color rgb="FF000000"/>
        <rFont val="Meiryo UI"/>
        <family val="3"/>
        <charset val="128"/>
      </rPr>
      <t xml:space="preserve">（緑色のシート）は自動的に記載されます。
</t>
    </r>
    <rPh sb="1" eb="4">
      <t>ジンケンヒ</t>
    </rPh>
    <rPh sb="5" eb="7">
      <t>ケイジョウ</t>
    </rPh>
    <rPh sb="9" eb="12">
      <t>ジュウジシャ</t>
    </rPh>
    <rPh sb="13" eb="15">
      <t>ニンズウ</t>
    </rPh>
    <rPh sb="17" eb="18">
      <t>ホン</t>
    </rPh>
    <rPh sb="23" eb="25">
      <t>フクセイ</t>
    </rPh>
    <rPh sb="35" eb="37">
      <t>ショキ</t>
    </rPh>
    <rPh sb="37" eb="39">
      <t>ジョウケン</t>
    </rPh>
    <rPh sb="39" eb="41">
      <t>セッテイ</t>
    </rPh>
    <rPh sb="41" eb="42">
      <t>ヒョウ</t>
    </rPh>
    <rPh sb="43" eb="44">
      <t>アカ</t>
    </rPh>
    <rPh sb="103" eb="105">
      <t>キイロ</t>
    </rPh>
    <rPh sb="105" eb="107">
      <t>カショ</t>
    </rPh>
    <rPh sb="108" eb="110">
      <t>ゲツジ</t>
    </rPh>
    <rPh sb="111" eb="114">
      <t>ソウシキュウ</t>
    </rPh>
    <rPh sb="114" eb="115">
      <t>ガク</t>
    </rPh>
    <rPh sb="116" eb="118">
      <t>ニュウリョク</t>
    </rPh>
    <rPh sb="129" eb="131">
      <t>タイショウ</t>
    </rPh>
    <rPh sb="131" eb="133">
      <t>ネンゲツ</t>
    </rPh>
    <rPh sb="134" eb="136">
      <t>ショキ</t>
    </rPh>
    <rPh sb="136" eb="138">
      <t>ジョウケン</t>
    </rPh>
    <rPh sb="138" eb="140">
      <t>セッテイ</t>
    </rPh>
    <rPh sb="140" eb="141">
      <t>ヒョウ</t>
    </rPh>
    <rPh sb="142" eb="144">
      <t>ニュウリョク</t>
    </rPh>
    <rPh sb="146" eb="148">
      <t>ヒヅケ</t>
    </rPh>
    <rPh sb="149" eb="152">
      <t>ジドウテキ</t>
    </rPh>
    <rPh sb="153" eb="155">
      <t>ハンエイ</t>
    </rPh>
    <rPh sb="178" eb="179">
      <t>アオ</t>
    </rPh>
    <rPh sb="186" eb="188">
      <t>キュウヨ</t>
    </rPh>
    <rPh sb="188" eb="190">
      <t>シハラ</t>
    </rPh>
    <rPh sb="190" eb="191">
      <t>ツキ</t>
    </rPh>
    <rPh sb="191" eb="192">
      <t>マイ</t>
    </rPh>
    <rPh sb="193" eb="195">
      <t>サクセイ</t>
    </rPh>
    <rPh sb="197" eb="198">
      <t>クダ</t>
    </rPh>
    <rPh sb="204" eb="207">
      <t>ジュウジシャ</t>
    </rPh>
    <rPh sb="216" eb="218">
      <t>サギョウ</t>
    </rPh>
    <rPh sb="218" eb="220">
      <t>ナイヨウ</t>
    </rPh>
    <rPh sb="221" eb="223">
      <t>カイハツ</t>
    </rPh>
    <rPh sb="223" eb="225">
      <t>コウテイ</t>
    </rPh>
    <rPh sb="226" eb="228">
      <t>ジッシ</t>
    </rPh>
    <rPh sb="228" eb="230">
      <t>ナイヨウ</t>
    </rPh>
    <phoneticPr fontId="3"/>
  </si>
  <si>
    <t>当月払い⇒2025年11月支払分（2025年11月作業分）は本様式でなく様式第6号に入力してください。</t>
    <rPh sb="0" eb="2">
      <t>トウゲツ</t>
    </rPh>
    <rPh sb="2" eb="3">
      <t>ハラ</t>
    </rPh>
    <rPh sb="9" eb="10">
      <t>ネン</t>
    </rPh>
    <rPh sb="12" eb="13">
      <t>ガツ</t>
    </rPh>
    <rPh sb="13" eb="16">
      <t>シハライブン</t>
    </rPh>
    <rPh sb="25" eb="28">
      <t>サギョウブン</t>
    </rPh>
    <rPh sb="30" eb="33">
      <t>ホンヨウシキ</t>
    </rPh>
    <rPh sb="36" eb="38">
      <t>ヨウシキ</t>
    </rPh>
    <rPh sb="38" eb="39">
      <t>ダイ</t>
    </rPh>
    <rPh sb="40" eb="41">
      <t>ゴウ</t>
    </rPh>
    <rPh sb="42" eb="44">
      <t>ニュウリョク</t>
    </rPh>
    <phoneticPr fontId="3"/>
  </si>
  <si>
    <t>様式第7号（別紙2-3）</t>
    <rPh sb="0" eb="2">
      <t>ヨウシキ</t>
    </rPh>
    <rPh sb="2" eb="3">
      <t>ダイ</t>
    </rPh>
    <rPh sb="4" eb="5">
      <t>ゴウ</t>
    </rPh>
    <rPh sb="6" eb="8">
      <t>ベッシ</t>
    </rPh>
    <phoneticPr fontId="3"/>
  </si>
  <si>
    <t>様式第7号（別紙2-2）</t>
    <rPh sb="0" eb="2">
      <t>ヨウシキ</t>
    </rPh>
    <rPh sb="2" eb="3">
      <t>ダイ</t>
    </rPh>
    <rPh sb="4" eb="5">
      <t>ゴウ</t>
    </rPh>
    <rPh sb="6" eb="8">
      <t>ベッシ</t>
    </rPh>
    <phoneticPr fontId="3"/>
  </si>
  <si>
    <t>要件定義</t>
    <rPh sb="0" eb="4">
      <t>ヨウケンテイギ</t>
    </rPh>
    <phoneticPr fontId="3"/>
  </si>
  <si>
    <t>運用テスト</t>
    <rPh sb="0" eb="2">
      <t>ウンヨウ</t>
    </rPh>
    <phoneticPr fontId="3"/>
  </si>
  <si>
    <t>システム要件定義</t>
    <rPh sb="4" eb="8">
      <t>ヨウケンテイギ</t>
    </rPh>
    <phoneticPr fontId="3"/>
  </si>
  <si>
    <t>システムテスト</t>
  </si>
  <si>
    <t>システム方式設計</t>
    <rPh sb="4" eb="8">
      <t>ホウシキセッケイ</t>
    </rPh>
    <phoneticPr fontId="3"/>
  </si>
  <si>
    <t>システム結合</t>
    <rPh sb="4" eb="6">
      <t>ケツゴウ</t>
    </rPh>
    <phoneticPr fontId="3"/>
  </si>
  <si>
    <t>ソフトウェア設計</t>
    <rPh sb="6" eb="8">
      <t>セッケイ</t>
    </rPh>
    <phoneticPr fontId="3"/>
  </si>
  <si>
    <t>ソフトウェアテスト</t>
  </si>
  <si>
    <t>デバッグ</t>
  </si>
  <si>
    <t>要求仕様書作成</t>
    <rPh sb="0" eb="5">
      <t>ヨウキュウシヨウショ</t>
    </rPh>
    <rPh sb="5" eb="7">
      <t>サクセイ</t>
    </rPh>
    <phoneticPr fontId="3"/>
  </si>
  <si>
    <t>製図</t>
    <rPh sb="0" eb="2">
      <t>セイズ</t>
    </rPh>
    <phoneticPr fontId="3"/>
  </si>
  <si>
    <t>シミュレーション</t>
  </si>
  <si>
    <t>製造・加工</t>
    <rPh sb="0" eb="2">
      <t>セイゾウ</t>
    </rPh>
    <rPh sb="3" eb="5">
      <t>カコウ</t>
    </rPh>
    <phoneticPr fontId="3"/>
  </si>
  <si>
    <t>組み立て</t>
    <rPh sb="0" eb="1">
      <t>ク</t>
    </rPh>
    <rPh sb="2" eb="3">
      <t>タ</t>
    </rPh>
    <phoneticPr fontId="3"/>
  </si>
  <si>
    <t>動作・性能試験</t>
    <rPh sb="0" eb="2">
      <t>ドウサ</t>
    </rPh>
    <rPh sb="3" eb="7">
      <t>セイノウシケン</t>
    </rPh>
    <phoneticPr fontId="3"/>
  </si>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</sst>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_);[Red]\(0\)"/>
  </numFmts>
  <fonts count="39">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b/>
      <sz val="14"/>
      <color indexed="8"/>
      <name val="ＭＳ Ｐゴシック"/>
      <family val="3"/>
      <charset val="128"/>
    </font>
    <font>
      <b/>
      <sz val="9"/>
      <color indexed="81"/>
      <name val="MS P 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rgb="FF00B050"/>
      <name val="Meiryo UI"/>
      <family val="3"/>
      <charset val="128"/>
    </font>
    <font>
      <b/>
      <sz val="10"/>
      <color rgb="FF00B0F0"/>
      <name val="Meiryo UI"/>
      <family val="3"/>
      <charset val="128"/>
    </font>
    <font>
      <sz val="8"/>
      <color indexed="8"/>
      <name val="ＭＳ Ｐゴシック"/>
      <family val="3"/>
      <charset val="128"/>
    </font>
    <font>
      <sz val="10.5"/>
      <color rgb="FFFF0000"/>
      <name val="ＭＳ Ｐゴシック"/>
      <family val="3"/>
      <charset val="128"/>
    </font>
    <font>
      <b/>
      <sz val="10.5"/>
      <color rgb="FFFF0000"/>
      <name val="ＭＳ Ｐゴシック"/>
      <family val="3"/>
      <charset val="128"/>
    </font>
  </fonts>
  <fills count="13">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
      <patternFill patternType="solid">
        <fgColor rgb="FFFFCCFF"/>
        <bgColor indexed="64"/>
      </patternFill>
    </fill>
  </fills>
  <borders count="62">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auto="1"/>
      </left>
      <right/>
      <top style="medium">
        <color auto="1"/>
      </top>
      <bottom/>
      <diagonal/>
    </border>
    <border>
      <left/>
      <right style="medium">
        <color auto="1"/>
      </right>
      <top/>
      <bottom/>
      <diagonal/>
    </border>
    <border>
      <left style="thin">
        <color indexed="64"/>
      </left>
      <right style="medium">
        <color indexed="64"/>
      </right>
      <top style="thin">
        <color indexed="64"/>
      </top>
      <bottom/>
      <diagonal/>
    </border>
    <border>
      <left/>
      <right/>
      <top/>
      <bottom style="thick">
        <color auto="1"/>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diagonalUp="1">
      <left/>
      <right style="medium">
        <color indexed="64"/>
      </right>
      <top style="thin">
        <color indexed="64"/>
      </top>
      <bottom style="medium">
        <color indexed="64"/>
      </bottom>
      <diagonal style="thin">
        <color indexed="64"/>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330">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11"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1" fillId="0" borderId="11" xfId="2" applyFont="1" applyBorder="1" applyAlignment="1" applyProtection="1">
      <alignment horizontal="center" vertical="center"/>
    </xf>
    <xf numFmtId="0" fontId="11" fillId="0" borderId="11" xfId="2" applyFont="1" applyBorder="1" applyAlignment="1" applyProtection="1">
      <alignment horizontal="left" vertical="center"/>
    </xf>
    <xf numFmtId="178" fontId="1" fillId="0" borderId="0" xfId="2" applyNumberFormat="1" applyFont="1" applyAlignment="1">
      <alignment vertical="center" wrapText="1"/>
    </xf>
    <xf numFmtId="3" fontId="11" fillId="0" borderId="11" xfId="2" applyNumberFormat="1" applyFont="1" applyBorder="1" applyAlignment="1" applyProtection="1">
      <alignment horizontal="center" vertical="center"/>
    </xf>
    <xf numFmtId="180" fontId="11"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7"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3" fontId="11" fillId="0" borderId="11" xfId="2" applyNumberFormat="1" applyFont="1" applyFill="1" applyBorder="1" applyAlignment="1" applyProtection="1">
      <alignment horizontal="center" vertical="center"/>
    </xf>
    <xf numFmtId="180" fontId="11"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7"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178" fontId="1" fillId="0" borderId="0" xfId="2" applyNumberFormat="1" applyFont="1" applyAlignment="1" applyProtection="1">
      <alignment horizontal="right" vertical="center"/>
    </xf>
    <xf numFmtId="0" fontId="0" fillId="0" borderId="0" xfId="0" applyFont="1" applyAlignment="1">
      <alignment horizontal="center"/>
    </xf>
    <xf numFmtId="183"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178" fontId="1" fillId="0" borderId="0" xfId="2" applyNumberFormat="1" applyFont="1" applyAlignment="1">
      <alignment horizontal="right" vertical="center" wrapText="1"/>
    </xf>
    <xf numFmtId="178" fontId="1" fillId="0" borderId="31" xfId="2" applyNumberFormat="1" applyFont="1" applyBorder="1">
      <alignment vertical="center"/>
    </xf>
    <xf numFmtId="178" fontId="1" fillId="0" borderId="0" xfId="2" applyNumberFormat="1" applyFont="1" applyBorder="1">
      <alignment vertical="center"/>
    </xf>
    <xf numFmtId="178" fontId="1" fillId="0" borderId="19" xfId="2" applyNumberFormat="1" applyFont="1" applyBorder="1">
      <alignment vertical="center"/>
    </xf>
    <xf numFmtId="178" fontId="1" fillId="0" borderId="3" xfId="2" applyNumberFormat="1" applyFont="1" applyBorder="1">
      <alignment vertical="center"/>
    </xf>
    <xf numFmtId="178" fontId="1" fillId="3" borderId="13" xfId="2" applyNumberFormat="1" applyFont="1" applyFill="1" applyBorder="1" applyAlignment="1">
      <alignment horizontal="center" vertical="center"/>
    </xf>
    <xf numFmtId="178" fontId="1" fillId="3" borderId="42" xfId="2" applyNumberFormat="1" applyFont="1" applyFill="1" applyBorder="1" applyAlignment="1">
      <alignment horizontal="center" vertical="center"/>
    </xf>
    <xf numFmtId="178" fontId="1" fillId="3" borderId="20" xfId="2" applyNumberFormat="1" applyFont="1" applyFill="1" applyBorder="1" applyAlignment="1">
      <alignment horizontal="center" vertical="center"/>
    </xf>
    <xf numFmtId="178" fontId="1" fillId="0" borderId="0" xfId="2" applyNumberFormat="1"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183" fontId="0" fillId="0" borderId="0" xfId="0" applyNumberFormat="1" applyAlignment="1">
      <alignment horizontal="center" vertical="center"/>
    </xf>
    <xf numFmtId="0" fontId="17" fillId="0" borderId="0" xfId="0" applyFont="1" applyAlignment="1">
      <alignment horizontal="center"/>
    </xf>
    <xf numFmtId="0" fontId="1" fillId="3" borderId="11" xfId="1" applyNumberFormat="1" applyFont="1" applyFill="1" applyBorder="1" applyAlignment="1">
      <alignment horizontal="center" vertical="center"/>
    </xf>
    <xf numFmtId="0" fontId="0" fillId="0" borderId="0" xfId="0" applyFont="1" applyAlignment="1" applyProtection="1">
      <alignment vertical="center"/>
    </xf>
    <xf numFmtId="0" fontId="0" fillId="0" borderId="32"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5"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9" fillId="0" borderId="0" xfId="2" applyNumberFormat="1" applyFont="1" applyAlignment="1">
      <alignment vertical="center"/>
    </xf>
    <xf numFmtId="0" fontId="18" fillId="0" borderId="0" xfId="0" applyFont="1" applyAlignment="1">
      <alignment vertical="center"/>
    </xf>
    <xf numFmtId="0" fontId="19" fillId="0" borderId="0" xfId="0" applyFont="1" applyAlignment="1">
      <alignment vertical="center"/>
    </xf>
    <xf numFmtId="178" fontId="19" fillId="0" borderId="0" xfId="2" applyNumberFormat="1" applyFont="1">
      <alignment vertical="center"/>
    </xf>
    <xf numFmtId="178" fontId="1" fillId="3" borderId="7" xfId="2" applyNumberFormat="1" applyFont="1" applyFill="1" applyBorder="1" applyAlignment="1" applyProtection="1">
      <alignment horizontal="center" vertical="center" wrapText="1"/>
    </xf>
    <xf numFmtId="178" fontId="1" fillId="0" borderId="0" xfId="2" applyNumberFormat="1" applyFont="1" applyFill="1" applyBorder="1" applyAlignment="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1" xfId="0" applyFont="1" applyBorder="1" applyAlignment="1" applyProtection="1">
      <alignment horizontal="left" vertical="center"/>
    </xf>
    <xf numFmtId="38" fontId="4" fillId="0" borderId="1" xfId="1" applyFont="1" applyBorder="1" applyAlignment="1" applyProtection="1">
      <alignment horizontal="right" vertical="center"/>
    </xf>
    <xf numFmtId="184"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2"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4" fontId="15" fillId="0" borderId="38" xfId="0" applyNumberFormat="1" applyFont="1" applyFill="1" applyBorder="1" applyAlignment="1" applyProtection="1">
      <alignment horizontal="right" vertical="center"/>
      <protection locked="0"/>
    </xf>
    <xf numFmtId="0" fontId="15" fillId="0" borderId="40" xfId="0" applyFont="1" applyFill="1" applyBorder="1" applyAlignment="1">
      <alignment horizontal="center" vertical="center"/>
    </xf>
    <xf numFmtId="0" fontId="15" fillId="0" borderId="39" xfId="0" applyNumberFormat="1" applyFont="1" applyFill="1" applyBorder="1" applyAlignment="1" applyProtection="1">
      <alignment horizontal="center" vertical="center"/>
    </xf>
    <xf numFmtId="20" fontId="14" fillId="0" borderId="40" xfId="0" applyNumberFormat="1" applyFont="1" applyFill="1" applyBorder="1" applyAlignment="1" applyProtection="1">
      <alignment horizontal="left" vertical="center"/>
    </xf>
    <xf numFmtId="182" fontId="15" fillId="0" borderId="40" xfId="0" applyNumberFormat="1" applyFont="1" applyFill="1" applyBorder="1" applyAlignment="1" applyProtection="1">
      <alignment horizontal="center" vertical="center"/>
    </xf>
    <xf numFmtId="38" fontId="15" fillId="0" borderId="39"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39"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183" fontId="0" fillId="3" borderId="11" xfId="0" applyNumberFormat="1" applyFill="1" applyBorder="1" applyAlignment="1" applyProtection="1">
      <alignment horizontal="center" vertical="center"/>
      <protection locked="0"/>
    </xf>
    <xf numFmtId="178" fontId="1" fillId="3" borderId="11" xfId="2" applyNumberFormat="1" applyFont="1" applyFill="1" applyBorder="1" applyAlignment="1" applyProtection="1">
      <alignment horizontal="center" vertical="center"/>
      <protection locked="0"/>
    </xf>
    <xf numFmtId="0" fontId="0" fillId="0" borderId="0" xfId="0" applyFont="1" applyAlignment="1">
      <alignment horizontal="center" vertical="center"/>
    </xf>
    <xf numFmtId="0" fontId="0" fillId="0" borderId="11" xfId="0" applyFont="1" applyBorder="1" applyAlignment="1">
      <alignment horizontal="center" vertical="center"/>
    </xf>
    <xf numFmtId="0" fontId="0" fillId="0" borderId="0" xfId="0" applyAlignment="1">
      <alignment horizontal="right"/>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1"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9"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9" fillId="5" borderId="2" xfId="2" applyNumberFormat="1" applyFont="1" applyFill="1" applyBorder="1" applyAlignment="1" applyProtection="1">
      <alignment horizontal="center" vertical="center" wrapText="1" shrinkToFit="1"/>
    </xf>
    <xf numFmtId="178" fontId="9" fillId="5" borderId="7" xfId="2" applyNumberFormat="1" applyFont="1" applyFill="1" applyBorder="1" applyAlignment="1" applyProtection="1">
      <alignment horizontal="center" vertical="center" wrapText="1" shrinkToFit="1"/>
    </xf>
    <xf numFmtId="178" fontId="9" fillId="5" borderId="13" xfId="2" applyNumberFormat="1" applyFont="1" applyFill="1" applyBorder="1" applyAlignment="1" applyProtection="1">
      <alignment horizontal="center" vertical="center" wrapText="1" shrinkToFit="1"/>
    </xf>
    <xf numFmtId="178" fontId="1" fillId="0" borderId="3" xfId="2" applyNumberFormat="1" applyFont="1" applyFill="1" applyBorder="1" applyAlignment="1" applyProtection="1">
      <alignment vertical="center" wrapText="1"/>
    </xf>
    <xf numFmtId="14" fontId="0" fillId="0" borderId="43" xfId="0" applyNumberFormat="1" applyBorder="1"/>
    <xf numFmtId="14" fontId="1" fillId="0" borderId="0" xfId="2" applyNumberFormat="1" applyFont="1" applyAlignment="1" applyProtection="1">
      <alignment vertical="center" wrapText="1"/>
    </xf>
    <xf numFmtId="179" fontId="1" fillId="5" borderId="12" xfId="2" applyNumberFormat="1" applyFont="1" applyFill="1" applyBorder="1" applyAlignment="1" applyProtection="1">
      <alignment horizontal="center" vertical="center" wrapText="1" shrinkToFit="1"/>
    </xf>
    <xf numFmtId="0" fontId="1" fillId="0" borderId="47" xfId="2" applyNumberFormat="1" applyFont="1" applyBorder="1" applyAlignment="1" applyProtection="1">
      <alignment vertical="center" shrinkToFit="1"/>
    </xf>
    <xf numFmtId="0" fontId="1" fillId="0" borderId="48" xfId="2" applyNumberFormat="1" applyFont="1" applyBorder="1" applyAlignment="1" applyProtection="1">
      <alignment vertical="center" shrinkToFit="1"/>
    </xf>
    <xf numFmtId="186" fontId="0" fillId="0" borderId="43" xfId="0" applyNumberFormat="1" applyBorder="1"/>
    <xf numFmtId="0" fontId="23" fillId="0" borderId="0" xfId="0" applyFont="1" applyAlignment="1">
      <alignment vertical="center"/>
    </xf>
    <xf numFmtId="178" fontId="24" fillId="0" borderId="0" xfId="2" applyNumberFormat="1" applyFont="1" applyProtection="1">
      <alignment vertical="center"/>
    </xf>
    <xf numFmtId="178" fontId="24" fillId="0" borderId="0" xfId="2" applyNumberFormat="1" applyFont="1">
      <alignment vertical="center"/>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0" xfId="0" applyNumberFormat="1" applyFont="1" applyFill="1" applyBorder="1" applyAlignment="1" applyProtection="1">
      <alignment horizontal="left" vertical="center" wrapText="1"/>
    </xf>
    <xf numFmtId="20" fontId="15" fillId="0" borderId="30" xfId="0" applyNumberFormat="1" applyFont="1" applyFill="1" applyBorder="1" applyAlignment="1" applyProtection="1">
      <alignment horizontal="center" vertical="center" wrapText="1"/>
    </xf>
    <xf numFmtId="20" fontId="15" fillId="0" borderId="35"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3" fontId="15" fillId="3" borderId="30" xfId="0" applyNumberFormat="1" applyFont="1" applyFill="1" applyBorder="1" applyAlignment="1" applyProtection="1">
      <alignment horizontal="center" vertical="center"/>
      <protection locked="0"/>
    </xf>
    <xf numFmtId="183" fontId="15" fillId="3" borderId="51" xfId="0" applyNumberFormat="1" applyFont="1" applyFill="1" applyBorder="1" applyAlignment="1" applyProtection="1">
      <alignment horizontal="center" vertical="center"/>
      <protection locked="0"/>
    </xf>
    <xf numFmtId="0" fontId="0" fillId="0" borderId="52" xfId="0" applyFont="1" applyBorder="1" applyAlignment="1" applyProtection="1">
      <alignment vertical="center"/>
    </xf>
    <xf numFmtId="20" fontId="12" fillId="0" borderId="11" xfId="0" applyNumberFormat="1" applyFont="1" applyBorder="1" applyAlignment="1">
      <alignment horizontal="center" vertical="center"/>
    </xf>
    <xf numFmtId="178" fontId="27" fillId="0" borderId="0" xfId="2" applyNumberFormat="1" applyFont="1" applyBorder="1">
      <alignment vertical="center"/>
    </xf>
    <xf numFmtId="0" fontId="18" fillId="0" borderId="0" xfId="0" applyFont="1" applyAlignment="1">
      <alignment horizontal="left" vertical="center"/>
    </xf>
    <xf numFmtId="0" fontId="28" fillId="0" borderId="0" xfId="0" applyFont="1" applyAlignment="1">
      <alignment horizontal="left" vertical="center"/>
    </xf>
    <xf numFmtId="0" fontId="29" fillId="0" borderId="0" xfId="0" applyFont="1" applyAlignment="1">
      <alignment horizontal="left" vertical="center"/>
    </xf>
    <xf numFmtId="0" fontId="30" fillId="6" borderId="0" xfId="0" applyFont="1" applyFill="1" applyAlignment="1">
      <alignment horizontal="center" vertical="center"/>
    </xf>
    <xf numFmtId="0" fontId="0" fillId="0" borderId="0" xfId="0" applyFont="1" applyBorder="1" applyAlignment="1">
      <alignment horizontal="left" vertical="center"/>
    </xf>
    <xf numFmtId="178" fontId="1" fillId="8" borderId="43" xfId="0" applyNumberFormat="1" applyFont="1" applyFill="1" applyBorder="1" applyAlignment="1" applyProtection="1">
      <alignment vertical="center" shrinkToFit="1"/>
      <protection locked="0"/>
    </xf>
    <xf numFmtId="178" fontId="1" fillId="8" borderId="43" xfId="2" applyNumberFormat="1" applyFill="1" applyBorder="1" applyAlignment="1" applyProtection="1">
      <alignment vertical="center" shrinkToFit="1"/>
      <protection locked="0"/>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4" xfId="0" applyFont="1" applyBorder="1" applyAlignment="1" applyProtection="1">
      <alignment horizontal="left" vertical="center"/>
    </xf>
    <xf numFmtId="0" fontId="14" fillId="3" borderId="50"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30" xfId="0" applyNumberFormat="1" applyFont="1" applyFill="1" applyBorder="1" applyAlignment="1" applyProtection="1">
      <alignment horizontal="center" vertical="center"/>
      <protection locked="0"/>
    </xf>
    <xf numFmtId="0" fontId="14" fillId="3" borderId="30"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5" xfId="0" applyNumberFormat="1" applyFont="1" applyFill="1" applyBorder="1" applyAlignment="1" applyProtection="1">
      <alignment horizontal="center" vertical="center" wrapText="1"/>
      <protection locked="0"/>
    </xf>
    <xf numFmtId="0" fontId="14" fillId="3" borderId="36"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48"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0" fontId="0" fillId="0" borderId="0" xfId="0" applyBorder="1"/>
    <xf numFmtId="0" fontId="14" fillId="0" borderId="38" xfId="0" applyFont="1" applyBorder="1" applyAlignment="1">
      <alignment horizontal="center" vertical="center" wrapText="1"/>
    </xf>
    <xf numFmtId="0" fontId="14" fillId="0" borderId="34" xfId="0" applyFont="1" applyBorder="1" applyAlignment="1">
      <alignment horizontal="center" vertical="center" wrapText="1"/>
    </xf>
    <xf numFmtId="0" fontId="1" fillId="0" borderId="54" xfId="2" applyNumberFormat="1" applyFont="1" applyBorder="1" applyAlignment="1" applyProtection="1">
      <alignment vertical="center" shrinkToFit="1"/>
    </xf>
    <xf numFmtId="0" fontId="0" fillId="0" borderId="0" xfId="0" applyFont="1" applyAlignment="1">
      <alignment horizontal="right" vertical="center"/>
    </xf>
    <xf numFmtId="0" fontId="0" fillId="0" borderId="0" xfId="0" applyFont="1" applyAlignment="1" applyProtection="1">
      <alignment horizontal="center" vertical="center"/>
    </xf>
    <xf numFmtId="0" fontId="0" fillId="9" borderId="13" xfId="0" applyFill="1" applyBorder="1" applyAlignment="1">
      <alignment vertical="center"/>
    </xf>
    <xf numFmtId="0" fontId="0" fillId="9" borderId="42" xfId="0" applyFill="1" applyBorder="1" applyAlignment="1">
      <alignment vertical="center"/>
    </xf>
    <xf numFmtId="0" fontId="0" fillId="9" borderId="20" xfId="0" applyFill="1" applyBorder="1" applyAlignment="1">
      <alignment vertical="center"/>
    </xf>
    <xf numFmtId="186" fontId="0" fillId="0" borderId="0" xfId="0" applyNumberFormat="1" applyBorder="1"/>
    <xf numFmtId="14" fontId="0" fillId="0" borderId="0" xfId="0" applyNumberFormat="1" applyBorder="1"/>
    <xf numFmtId="0" fontId="0" fillId="0" borderId="0" xfId="0" applyBorder="1" applyAlignment="1">
      <alignment horizontal="right"/>
    </xf>
    <xf numFmtId="0" fontId="6" fillId="0" borderId="0" xfId="0" applyFont="1"/>
    <xf numFmtId="178" fontId="1" fillId="0" borderId="0" xfId="2" applyNumberFormat="1" applyBorder="1" applyAlignment="1">
      <alignment horizontal="center" vertical="center"/>
    </xf>
    <xf numFmtId="0" fontId="0" fillId="0" borderId="32" xfId="0" applyBorder="1"/>
    <xf numFmtId="0" fontId="0" fillId="0" borderId="32" xfId="0" applyBorder="1" applyAlignment="1">
      <alignment vertical="center"/>
    </xf>
    <xf numFmtId="0" fontId="0" fillId="0" borderId="3" xfId="0" applyBorder="1"/>
    <xf numFmtId="0" fontId="0" fillId="0" borderId="33" xfId="0" applyBorder="1"/>
    <xf numFmtId="14" fontId="1" fillId="0" borderId="13" xfId="2" applyNumberFormat="1" applyFont="1" applyBorder="1" applyAlignment="1" applyProtection="1">
      <alignment vertical="center" wrapText="1"/>
    </xf>
    <xf numFmtId="14" fontId="1" fillId="0" borderId="42" xfId="2" applyNumberFormat="1" applyFont="1" applyBorder="1" applyAlignment="1" applyProtection="1">
      <alignment vertical="center" wrapText="1"/>
    </xf>
    <xf numFmtId="14" fontId="1" fillId="0" borderId="20" xfId="2" applyNumberFormat="1" applyFont="1" applyBorder="1" applyAlignment="1" applyProtection="1">
      <alignment vertical="center" wrapText="1"/>
    </xf>
    <xf numFmtId="186" fontId="1" fillId="0" borderId="0" xfId="2" applyNumberFormat="1" applyFont="1" applyAlignment="1" applyProtection="1">
      <alignment horizontal="center" vertical="center"/>
    </xf>
    <xf numFmtId="178" fontId="1" fillId="0" borderId="0" xfId="2" applyNumberFormat="1" applyFont="1" applyFill="1" applyBorder="1" applyAlignment="1">
      <alignment horizontal="center" vertical="center"/>
    </xf>
    <xf numFmtId="178" fontId="1" fillId="0" borderId="0" xfId="2" applyNumberFormat="1" applyFont="1" applyAlignment="1" applyProtection="1">
      <alignment horizontal="center" vertical="center" wrapText="1"/>
    </xf>
    <xf numFmtId="178" fontId="1" fillId="0" borderId="12" xfId="2" applyNumberFormat="1" applyFont="1" applyBorder="1" applyAlignment="1">
      <alignment horizontal="center" vertical="center" wrapText="1"/>
    </xf>
    <xf numFmtId="178" fontId="1" fillId="0" borderId="11" xfId="2" applyNumberFormat="1" applyFont="1" applyBorder="1" applyAlignment="1" applyProtection="1">
      <alignment vertical="center" wrapText="1"/>
    </xf>
    <xf numFmtId="178" fontId="1" fillId="0" borderId="8" xfId="2" applyNumberFormat="1" applyFont="1" applyBorder="1" applyProtection="1">
      <alignment vertical="center"/>
    </xf>
    <xf numFmtId="0" fontId="1" fillId="0" borderId="4"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0" fontId="0" fillId="0" borderId="57" xfId="0" applyBorder="1" applyAlignment="1">
      <alignment horizontal="right"/>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0" fillId="0" borderId="0" xfId="0" applyBorder="1" applyAlignment="1">
      <alignment horizontal="left"/>
    </xf>
    <xf numFmtId="0" fontId="0" fillId="0" borderId="31" xfId="0" applyBorder="1" applyAlignment="1">
      <alignment horizontal="right"/>
    </xf>
    <xf numFmtId="187" fontId="0" fillId="3" borderId="27" xfId="0" applyNumberFormat="1" applyFill="1" applyBorder="1" applyAlignment="1" applyProtection="1">
      <alignment horizontal="center" shrinkToFit="1"/>
      <protection locked="0"/>
    </xf>
    <xf numFmtId="178" fontId="1" fillId="0" borderId="0" xfId="2" applyNumberFormat="1" applyFont="1" applyBorder="1" applyAlignment="1" applyProtection="1">
      <alignment horizontal="center" vertical="center"/>
    </xf>
    <xf numFmtId="178" fontId="1" fillId="0" borderId="0" xfId="2" applyNumberFormat="1" applyFont="1" applyBorder="1" applyAlignment="1" applyProtection="1">
      <alignment vertical="center" shrinkToFit="1"/>
    </xf>
    <xf numFmtId="178" fontId="1" fillId="0" borderId="0" xfId="2" applyNumberFormat="1" applyFont="1" applyBorder="1" applyAlignment="1" applyProtection="1">
      <alignment vertical="center" wrapText="1"/>
    </xf>
    <xf numFmtId="178" fontId="1" fillId="0" borderId="0" xfId="2" applyNumberFormat="1" applyFont="1" applyAlignment="1" applyProtection="1">
      <alignment vertical="center" wrapText="1"/>
      <protection locked="0"/>
    </xf>
    <xf numFmtId="178" fontId="7" fillId="0" borderId="0" xfId="2" applyNumberFormat="1" applyFont="1" applyAlignment="1">
      <alignment horizontal="right" vertical="center" shrinkToFit="1"/>
    </xf>
    <xf numFmtId="178" fontId="36" fillId="0" borderId="0" xfId="2" applyNumberFormat="1" applyFont="1" applyAlignment="1" applyProtection="1">
      <alignment horizontal="center" vertical="center" textRotation="255" wrapText="1"/>
    </xf>
    <xf numFmtId="0" fontId="0" fillId="9" borderId="11" xfId="0" applyFill="1" applyBorder="1" applyProtection="1">
      <protection locked="0"/>
    </xf>
    <xf numFmtId="178" fontId="1" fillId="0" borderId="7" xfId="2" applyNumberFormat="1" applyFont="1" applyFill="1" applyBorder="1" applyAlignment="1" applyProtection="1">
      <alignment vertical="center" shrinkToFit="1"/>
    </xf>
    <xf numFmtId="178" fontId="1" fillId="0" borderId="33" xfId="2" applyNumberFormat="1" applyFont="1" applyBorder="1" applyAlignment="1" applyProtection="1">
      <alignment vertical="center" shrinkToFit="1"/>
    </xf>
    <xf numFmtId="179" fontId="1" fillId="0" borderId="4" xfId="2" applyNumberFormat="1" applyFont="1" applyFill="1" applyBorder="1" applyAlignment="1" applyProtection="1">
      <alignment vertical="center" shrinkToFit="1"/>
    </xf>
    <xf numFmtId="178" fontId="1" fillId="3" borderId="8" xfId="2" applyNumberFormat="1" applyFont="1" applyFill="1" applyBorder="1" applyAlignment="1">
      <alignment horizontal="center" vertical="center"/>
    </xf>
    <xf numFmtId="178" fontId="1" fillId="3" borderId="3" xfId="2" applyNumberFormat="1" applyFont="1" applyFill="1" applyBorder="1" applyAlignment="1">
      <alignment horizontal="center" vertical="center"/>
    </xf>
    <xf numFmtId="0" fontId="31" fillId="7" borderId="0" xfId="0" applyFont="1" applyFill="1" applyAlignment="1">
      <alignment horizontal="left" vertical="top" wrapText="1"/>
    </xf>
    <xf numFmtId="178" fontId="1" fillId="12" borderId="14" xfId="2" applyNumberFormat="1" applyFont="1" applyFill="1" applyBorder="1" applyAlignment="1" applyProtection="1">
      <alignment horizontal="right" vertical="center" shrinkToFit="1"/>
    </xf>
    <xf numFmtId="178" fontId="1" fillId="10" borderId="0" xfId="2" applyNumberFormat="1" applyFont="1" applyFill="1" applyAlignment="1">
      <alignment vertical="center" wrapText="1"/>
    </xf>
    <xf numFmtId="178" fontId="1" fillId="10" borderId="33" xfId="2" applyNumberFormat="1" applyFont="1" applyFill="1" applyBorder="1" applyAlignment="1">
      <alignment horizontal="center" vertical="center" wrapText="1"/>
    </xf>
    <xf numFmtId="0" fontId="15" fillId="0" borderId="0" xfId="0" applyFont="1" applyAlignment="1">
      <alignment vertical="center"/>
    </xf>
    <xf numFmtId="0" fontId="15" fillId="0" borderId="0" xfId="0" applyFont="1" applyAlignment="1">
      <alignment horizontal="right" vertical="center"/>
    </xf>
    <xf numFmtId="0" fontId="0" fillId="0" borderId="3" xfId="0" applyFont="1" applyBorder="1" applyAlignment="1">
      <alignment vertical="center" wrapText="1"/>
    </xf>
    <xf numFmtId="0" fontId="0" fillId="0" borderId="4" xfId="0" applyFont="1" applyBorder="1" applyAlignment="1">
      <alignment vertical="center" wrapText="1"/>
    </xf>
    <xf numFmtId="0" fontId="1" fillId="10" borderId="13" xfId="1" applyNumberFormat="1" applyFont="1" applyFill="1" applyBorder="1" applyAlignment="1">
      <alignment horizontal="center" vertical="center"/>
    </xf>
    <xf numFmtId="0" fontId="1" fillId="10" borderId="42" xfId="1" applyNumberFormat="1" applyFont="1" applyFill="1" applyBorder="1" applyAlignment="1">
      <alignment horizontal="center" vertical="center"/>
    </xf>
    <xf numFmtId="0" fontId="1" fillId="0" borderId="12" xfId="1" applyNumberFormat="1" applyFont="1" applyFill="1" applyBorder="1" applyAlignment="1">
      <alignment horizontal="center" vertical="center"/>
    </xf>
    <xf numFmtId="0" fontId="1" fillId="0" borderId="32" xfId="1" applyNumberFormat="1" applyFont="1" applyFill="1" applyBorder="1" applyAlignment="1">
      <alignment horizontal="center" vertical="center"/>
    </xf>
    <xf numFmtId="178" fontId="26" fillId="0" borderId="0" xfId="2" applyNumberFormat="1" applyFont="1" applyAlignment="1">
      <alignment vertical="center"/>
    </xf>
    <xf numFmtId="187" fontId="0" fillId="0" borderId="0" xfId="0" applyNumberFormat="1" applyFill="1" applyBorder="1" applyAlignment="1" applyProtection="1">
      <alignment horizontal="center" shrinkToFit="1"/>
      <protection locked="0"/>
    </xf>
    <xf numFmtId="187" fontId="0" fillId="10" borderId="43" xfId="0" applyNumberFormat="1" applyFill="1" applyBorder="1" applyAlignment="1" applyProtection="1">
      <alignment horizontal="center" shrinkToFit="1"/>
      <protection locked="0"/>
    </xf>
    <xf numFmtId="179" fontId="1" fillId="0" borderId="7" xfId="2" applyNumberFormat="1" applyFont="1" applyFill="1" applyBorder="1" applyAlignment="1" applyProtection="1">
      <alignment vertical="center" shrinkToFit="1"/>
    </xf>
    <xf numFmtId="178" fontId="1" fillId="0" borderId="11" xfId="0" applyNumberFormat="1" applyFont="1" applyFill="1" applyBorder="1" applyAlignment="1" applyProtection="1">
      <alignment vertical="center" shrinkToFit="1"/>
    </xf>
    <xf numFmtId="0" fontId="15" fillId="9" borderId="3" xfId="0" applyFont="1" applyFill="1" applyBorder="1" applyAlignment="1" applyProtection="1">
      <alignment vertical="center" shrinkToFit="1"/>
      <protection locked="0"/>
    </xf>
    <xf numFmtId="0" fontId="14" fillId="0" borderId="24" xfId="0" applyFont="1" applyBorder="1" applyAlignment="1" applyProtection="1">
      <alignment horizontal="left" vertical="center"/>
    </xf>
    <xf numFmtId="0" fontId="0" fillId="0" borderId="61" xfId="0" applyFont="1" applyBorder="1" applyAlignment="1">
      <alignment horizontal="center" vertical="center" wrapText="1"/>
    </xf>
    <xf numFmtId="0" fontId="15" fillId="0" borderId="22" xfId="0" applyNumberFormat="1" applyFont="1" applyBorder="1" applyAlignment="1" applyProtection="1">
      <alignment horizontal="center" vertical="center"/>
    </xf>
    <xf numFmtId="0" fontId="14" fillId="3" borderId="55" xfId="0" applyNumberFormat="1" applyFont="1" applyFill="1" applyBorder="1" applyAlignment="1" applyProtection="1">
      <alignment horizontal="center" vertical="center"/>
      <protection locked="0"/>
    </xf>
    <xf numFmtId="0" fontId="15" fillId="0" borderId="43" xfId="0" applyFont="1" applyBorder="1" applyAlignment="1" applyProtection="1">
      <alignment horizontal="left" vertical="center"/>
    </xf>
    <xf numFmtId="0" fontId="14" fillId="3" borderId="51" xfId="0" applyNumberFormat="1" applyFont="1" applyFill="1" applyBorder="1" applyAlignment="1" applyProtection="1">
      <alignment horizontal="center" vertical="center"/>
      <protection locked="0"/>
    </xf>
    <xf numFmtId="183" fontId="0" fillId="0" borderId="4" xfId="0" applyNumberFormat="1" applyFill="1" applyBorder="1" applyAlignment="1" applyProtection="1">
      <alignment horizontal="center" vertical="center"/>
      <protection locked="0"/>
    </xf>
    <xf numFmtId="0" fontId="0" fillId="0" borderId="0" xfId="0" applyFill="1" applyBorder="1" applyAlignment="1">
      <alignment horizontal="center" vertical="center"/>
    </xf>
    <xf numFmtId="183" fontId="0" fillId="0" borderId="3" xfId="0" applyNumberFormat="1" applyFill="1" applyBorder="1" applyAlignment="1" applyProtection="1">
      <alignment horizontal="center" vertical="center"/>
      <protection locked="0"/>
    </xf>
    <xf numFmtId="183" fontId="0" fillId="0" borderId="8" xfId="0" applyNumberFormat="1" applyFill="1" applyBorder="1" applyAlignment="1" applyProtection="1">
      <alignment horizontal="center" vertical="center"/>
      <protection locked="0"/>
    </xf>
    <xf numFmtId="0" fontId="26" fillId="0" borderId="0" xfId="0" applyFont="1" applyAlignment="1">
      <alignment vertical="center"/>
    </xf>
    <xf numFmtId="0" fontId="4" fillId="0" borderId="0" xfId="0" applyFont="1" applyAlignment="1">
      <alignment horizontal="center" vertical="center"/>
    </xf>
    <xf numFmtId="0" fontId="0" fillId="11" borderId="58" xfId="0" applyFill="1" applyBorder="1" applyAlignment="1">
      <alignment vertical="center" wrapText="1"/>
    </xf>
    <xf numFmtId="0" fontId="0" fillId="11" borderId="59" xfId="0" applyFill="1" applyBorder="1" applyAlignment="1">
      <alignment vertical="center" wrapText="1"/>
    </xf>
    <xf numFmtId="0" fontId="0" fillId="11" borderId="60" xfId="0" applyFill="1" applyBorder="1" applyAlignment="1">
      <alignment vertical="center" wrapText="1"/>
    </xf>
    <xf numFmtId="0" fontId="0" fillId="9" borderId="11" xfId="0" applyFill="1" applyBorder="1" applyAlignment="1" applyProtection="1">
      <alignment horizontal="center" vertical="center" wrapText="1"/>
      <protection locked="0"/>
    </xf>
    <xf numFmtId="0" fontId="20" fillId="0" borderId="0" xfId="0" applyFont="1" applyAlignment="1">
      <alignment horizontal="center" vertical="center"/>
    </xf>
    <xf numFmtId="0" fontId="0" fillId="3" borderId="2" xfId="0" applyFill="1" applyBorder="1" applyAlignment="1" applyProtection="1">
      <alignment horizontal="left" vertical="center"/>
      <protection locked="0"/>
    </xf>
    <xf numFmtId="0" fontId="0" fillId="3" borderId="4"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0" fontId="25" fillId="0" borderId="56" xfId="0" applyFont="1" applyBorder="1" applyAlignment="1">
      <alignment horizontal="center" vertical="center"/>
    </xf>
    <xf numFmtId="178" fontId="1" fillId="10" borderId="2" xfId="2" applyNumberFormat="1" applyFont="1" applyFill="1" applyBorder="1" applyAlignment="1">
      <alignment horizontal="center" vertical="center"/>
    </xf>
    <xf numFmtId="178" fontId="1" fillId="10" borderId="4" xfId="2" applyNumberFormat="1" applyFont="1" applyFill="1" applyBorder="1" applyAlignment="1">
      <alignment horizontal="center" vertical="center"/>
    </xf>
    <xf numFmtId="0" fontId="0" fillId="10" borderId="4" xfId="0" applyFill="1" applyBorder="1" applyAlignment="1">
      <alignment horizontal="center"/>
    </xf>
    <xf numFmtId="0" fontId="0" fillId="0" borderId="7" xfId="0" applyBorder="1" applyAlignment="1"/>
    <xf numFmtId="0" fontId="19" fillId="0" borderId="0" xfId="0" applyFont="1" applyAlignment="1">
      <alignment horizontal="left" vertical="center" wrapText="1"/>
    </xf>
    <xf numFmtId="0" fontId="19" fillId="0" borderId="0" xfId="0" applyFont="1" applyAlignment="1">
      <alignment horizontal="left" vertical="center"/>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21"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8" fillId="0" borderId="2" xfId="2" applyNumberFormat="1" applyFont="1" applyBorder="1" applyAlignment="1" applyProtection="1">
      <alignment horizontal="center" vertical="center" shrinkToFit="1"/>
    </xf>
    <xf numFmtId="178" fontId="8" fillId="0" borderId="4" xfId="2" applyNumberFormat="1" applyFont="1" applyBorder="1" applyAlignment="1" applyProtection="1">
      <alignment horizontal="center" vertical="center" shrinkToFit="1"/>
    </xf>
    <xf numFmtId="178" fontId="8" fillId="0" borderId="7" xfId="2" applyNumberFormat="1" applyFont="1" applyBorder="1" applyAlignment="1" applyProtection="1">
      <alignment horizontal="center" vertical="center" shrinkToFit="1"/>
    </xf>
    <xf numFmtId="178" fontId="1" fillId="0" borderId="0" xfId="2" applyNumberFormat="1" applyFont="1" applyFill="1" applyBorder="1" applyAlignment="1">
      <alignment horizontal="center" vertical="center"/>
    </xf>
    <xf numFmtId="178" fontId="8" fillId="0" borderId="11"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25" xfId="2" applyNumberFormat="1" applyFont="1" applyBorder="1" applyAlignment="1" applyProtection="1">
      <alignment horizontal="center"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12"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0" fontId="1" fillId="0" borderId="2" xfId="2" applyNumberFormat="1" applyFont="1" applyFill="1" applyBorder="1" applyAlignment="1" applyProtection="1">
      <alignment horizontal="center" vertical="center" shrinkToFit="1"/>
    </xf>
    <xf numFmtId="0" fontId="1" fillId="0" borderId="4" xfId="2" applyNumberFormat="1" applyFont="1" applyFill="1" applyBorder="1" applyAlignment="1" applyProtection="1">
      <alignment horizontal="center" vertical="center" shrinkToFit="1"/>
    </xf>
    <xf numFmtId="178" fontId="1" fillId="0" borderId="3" xfId="2" applyNumberFormat="1" applyFont="1" applyBorder="1" applyAlignment="1">
      <alignment horizontal="center" vertical="center" wrapText="1"/>
    </xf>
    <xf numFmtId="0" fontId="0" fillId="0" borderId="3" xfId="0" applyBorder="1" applyAlignment="1">
      <alignment horizontal="center" vertical="center" wrapText="1"/>
    </xf>
    <xf numFmtId="178" fontId="1" fillId="0" borderId="11" xfId="2" applyNumberFormat="1" applyBorder="1" applyAlignment="1" applyProtection="1">
      <alignment horizontal="center" vertical="center" wrapText="1"/>
    </xf>
    <xf numFmtId="0" fontId="0" fillId="0" borderId="11" xfId="0" applyBorder="1" applyAlignment="1">
      <alignment horizontal="center" vertical="center" wrapText="1"/>
    </xf>
    <xf numFmtId="179" fontId="1" fillId="5" borderId="12" xfId="2" applyNumberFormat="1" applyFont="1" applyFill="1" applyBorder="1" applyAlignment="1" applyProtection="1">
      <alignment horizontal="center" vertical="center" wrapText="1" shrinkToFit="1"/>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0" fontId="15" fillId="0" borderId="23"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4" xfId="0" applyNumberFormat="1" applyFont="1" applyBorder="1" applyAlignment="1" applyProtection="1">
      <alignment horizontal="center" vertical="center"/>
    </xf>
    <xf numFmtId="0" fontId="15" fillId="0" borderId="24"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0" fillId="0" borderId="0" xfId="0" applyFont="1" applyAlignment="1">
      <alignment horizontal="right" vertical="center"/>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0" xfId="0" applyFont="1" applyAlignment="1" applyProtection="1">
      <alignment horizontal="center" vertical="center" wrapText="1"/>
    </xf>
    <xf numFmtId="0" fontId="0" fillId="0" borderId="0" xfId="0" applyFont="1" applyAlignment="1" applyProtection="1">
      <alignment horizontal="center" vertical="center"/>
    </xf>
    <xf numFmtId="0" fontId="0" fillId="0" borderId="26" xfId="0" applyFont="1" applyBorder="1" applyAlignment="1">
      <alignment horizontal="center" vertical="center"/>
    </xf>
    <xf numFmtId="0" fontId="0" fillId="0" borderId="15" xfId="0" applyFont="1" applyBorder="1" applyAlignment="1">
      <alignment horizontal="center" vertical="center"/>
    </xf>
    <xf numFmtId="0" fontId="14" fillId="0" borderId="27" xfId="0" applyFont="1" applyBorder="1" applyAlignment="1">
      <alignment horizontal="center" vertical="center"/>
    </xf>
    <xf numFmtId="0" fontId="14" fillId="0" borderId="11" xfId="0" applyFont="1" applyBorder="1" applyAlignment="1">
      <alignment horizontal="center" vertical="center"/>
    </xf>
    <xf numFmtId="0" fontId="14" fillId="0" borderId="28"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9"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3" xfId="0" applyFont="1" applyBorder="1" applyAlignment="1" applyProtection="1">
      <alignment horizontal="center" vertical="center"/>
    </xf>
    <xf numFmtId="0" fontId="14" fillId="4" borderId="50" xfId="0" applyNumberFormat="1" applyFont="1" applyFill="1" applyBorder="1" applyAlignment="1" applyProtection="1">
      <alignment horizontal="center" vertical="center" wrapText="1"/>
    </xf>
    <xf numFmtId="0" fontId="14" fillId="4" borderId="30" xfId="0" applyNumberFormat="1" applyFont="1" applyFill="1" applyBorder="1" applyAlignment="1" applyProtection="1">
      <alignment horizontal="center" vertical="center" wrapText="1"/>
    </xf>
    <xf numFmtId="0" fontId="14" fillId="0" borderId="53" xfId="0" applyFont="1" applyBorder="1" applyAlignment="1">
      <alignment horizontal="center" vertical="center" wrapText="1"/>
    </xf>
    <xf numFmtId="0" fontId="15" fillId="0" borderId="25" xfId="0" applyNumberFormat="1" applyFont="1" applyBorder="1" applyAlignment="1" applyProtection="1">
      <alignment horizontal="center" vertical="center"/>
    </xf>
    <xf numFmtId="0" fontId="37" fillId="0" borderId="0" xfId="0" applyFont="1" applyAlignment="1">
      <alignment horizontal="left" vertical="top" wrapText="1"/>
    </xf>
    <xf numFmtId="0" fontId="37" fillId="0" borderId="0" xfId="0" applyFont="1" applyAlignment="1">
      <alignment horizontal="left" vertical="top"/>
    </xf>
    <xf numFmtId="0" fontId="0" fillId="9" borderId="18" xfId="0" applyFont="1" applyFill="1" applyBorder="1" applyAlignment="1">
      <alignment horizontal="left" vertical="center"/>
    </xf>
  </cellXfs>
  <cellStyles count="5">
    <cellStyle name="桁区切り" xfId="1" builtinId="6"/>
    <cellStyle name="桁区切り 2" xfId="3"/>
    <cellStyle name="通貨" xfId="4" builtinId="7"/>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D"/>
      <color rgb="FFFFCCFF"/>
      <color rgb="FFFFFFEB"/>
      <color rgb="FFFFFFD9"/>
      <color rgb="FFFFFFDD"/>
      <color rgb="FF0000FF"/>
      <color rgb="FFFFFFFF"/>
      <color rgb="FFFFFFCC"/>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1596505</xdr:colOff>
      <xdr:row>16</xdr:row>
      <xdr:rowOff>76540</xdr:rowOff>
    </xdr:from>
    <xdr:to>
      <xdr:col>2</xdr:col>
      <xdr:colOff>1534408</xdr:colOff>
      <xdr:row>22</xdr:row>
      <xdr:rowOff>25714</xdr:rowOff>
    </xdr:to>
    <xdr:sp macro="" textlink="">
      <xdr:nvSpPr>
        <xdr:cNvPr id="44" name="正方形/長方形 43">
          <a:extLst>
            <a:ext uri="{FF2B5EF4-FFF2-40B4-BE49-F238E27FC236}">
              <a16:creationId xmlns:a16="http://schemas.microsoft.com/office/drawing/2014/main" id="{00000000-0008-0000-0100-00002C000000}"/>
            </a:ext>
          </a:extLst>
        </xdr:cNvPr>
        <xdr:cNvSpPr/>
      </xdr:nvSpPr>
      <xdr:spPr>
        <a:xfrm>
          <a:off x="1943887" y="8234422"/>
          <a:ext cx="3153992" cy="957704"/>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clientData/>
  </xdr:twoCellAnchor>
  <xdr:twoCellAnchor>
    <xdr:from>
      <xdr:col>2</xdr:col>
      <xdr:colOff>205686</xdr:colOff>
      <xdr:row>17</xdr:row>
      <xdr:rowOff>85888</xdr:rowOff>
    </xdr:from>
    <xdr:to>
      <xdr:col>2</xdr:col>
      <xdr:colOff>1285378</xdr:colOff>
      <xdr:row>21</xdr:row>
      <xdr:rowOff>141827</xdr:rowOff>
    </xdr:to>
    <xdr:sp macro="" textlink="">
      <xdr:nvSpPr>
        <xdr:cNvPr id="47" name="フローチャート: 書類 46">
          <a:extLst>
            <a:ext uri="{FF2B5EF4-FFF2-40B4-BE49-F238E27FC236}">
              <a16:creationId xmlns:a16="http://schemas.microsoft.com/office/drawing/2014/main" id="{00000000-0008-0000-0100-00002F000000}"/>
            </a:ext>
          </a:extLst>
        </xdr:cNvPr>
        <xdr:cNvSpPr/>
      </xdr:nvSpPr>
      <xdr:spPr>
        <a:xfrm>
          <a:off x="3769157" y="8411859"/>
          <a:ext cx="1079692" cy="728292"/>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clientData/>
  </xdr:twoCellAnchor>
  <xdr:twoCellAnchor>
    <xdr:from>
      <xdr:col>1</xdr:col>
      <xdr:colOff>2947613</xdr:colOff>
      <xdr:row>18</xdr:row>
      <xdr:rowOff>111198</xdr:rowOff>
    </xdr:from>
    <xdr:to>
      <xdr:col>2</xdr:col>
      <xdr:colOff>127227</xdr:colOff>
      <xdr:row>20</xdr:row>
      <xdr:rowOff>116519</xdr:rowOff>
    </xdr:to>
    <xdr:sp macro="" textlink="">
      <xdr:nvSpPr>
        <xdr:cNvPr id="48" name="右矢印 13">
          <a:extLst>
            <a:ext uri="{FF2B5EF4-FFF2-40B4-BE49-F238E27FC236}">
              <a16:creationId xmlns:a16="http://schemas.microsoft.com/office/drawing/2014/main" id="{00000000-0008-0000-0100-000030000000}"/>
            </a:ext>
          </a:extLst>
        </xdr:cNvPr>
        <xdr:cNvSpPr/>
      </xdr:nvSpPr>
      <xdr:spPr>
        <a:xfrm rot="10800000">
          <a:off x="3294995" y="8605257"/>
          <a:ext cx="395703" cy="341497"/>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1594439</xdr:colOff>
      <xdr:row>16</xdr:row>
      <xdr:rowOff>7188</xdr:rowOff>
    </xdr:from>
    <xdr:to>
      <xdr:col>2</xdr:col>
      <xdr:colOff>1267784</xdr:colOff>
      <xdr:row>17</xdr:row>
      <xdr:rowOff>160344</xdr:rowOff>
    </xdr:to>
    <xdr:sp macro="" textlink="">
      <xdr:nvSpPr>
        <xdr:cNvPr id="50" name="テキスト ボックス 49">
          <a:extLst>
            <a:ext uri="{FF2B5EF4-FFF2-40B4-BE49-F238E27FC236}">
              <a16:creationId xmlns:a16="http://schemas.microsoft.com/office/drawing/2014/main" id="{00000000-0008-0000-0100-000032000000}"/>
            </a:ext>
          </a:extLst>
        </xdr:cNvPr>
        <xdr:cNvSpPr txBox="1"/>
      </xdr:nvSpPr>
      <xdr:spPr>
        <a:xfrm>
          <a:off x="1941821" y="8165070"/>
          <a:ext cx="2889434" cy="3212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clientData/>
  </xdr:twoCellAnchor>
  <xdr:twoCellAnchor>
    <xdr:from>
      <xdr:col>1</xdr:col>
      <xdr:colOff>1594438</xdr:colOff>
      <xdr:row>4</xdr:row>
      <xdr:rowOff>113064</xdr:rowOff>
    </xdr:from>
    <xdr:to>
      <xdr:col>2</xdr:col>
      <xdr:colOff>1534408</xdr:colOff>
      <xdr:row>10</xdr:row>
      <xdr:rowOff>106199</xdr:rowOff>
    </xdr:to>
    <xdr:grpSp>
      <xdr:nvGrpSpPr>
        <xdr:cNvPr id="52" name="グループ化 51">
          <a:extLst>
            <a:ext uri="{FF2B5EF4-FFF2-40B4-BE49-F238E27FC236}">
              <a16:creationId xmlns:a16="http://schemas.microsoft.com/office/drawing/2014/main" id="{00000000-0008-0000-0100-000034000000}"/>
            </a:ext>
          </a:extLst>
        </xdr:cNvPr>
        <xdr:cNvGrpSpPr/>
      </xdr:nvGrpSpPr>
      <xdr:grpSpPr>
        <a:xfrm>
          <a:off x="1905588" y="951264"/>
          <a:ext cx="2880020" cy="983735"/>
          <a:chOff x="1453141" y="7632982"/>
          <a:chExt cx="3156959" cy="990259"/>
        </a:xfrm>
      </xdr:grpSpPr>
      <xdr:sp macro="" textlink="">
        <xdr:nvSpPr>
          <xdr:cNvPr id="117" name="正方形/長方形 116">
            <a:extLst>
              <a:ext uri="{FF2B5EF4-FFF2-40B4-BE49-F238E27FC236}">
                <a16:creationId xmlns:a16="http://schemas.microsoft.com/office/drawing/2014/main" id="{00000000-0008-0000-0100-000075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20" name="フローチャート: 書類 119">
            <a:extLst>
              <a:ext uri="{FF2B5EF4-FFF2-40B4-BE49-F238E27FC236}">
                <a16:creationId xmlns:a16="http://schemas.microsoft.com/office/drawing/2014/main" id="{00000000-0008-0000-0100-000078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121" name="テキスト ボックス 120">
            <a:extLst>
              <a:ext uri="{FF2B5EF4-FFF2-40B4-BE49-F238E27FC236}">
                <a16:creationId xmlns:a16="http://schemas.microsoft.com/office/drawing/2014/main" id="{00000000-0008-0000-0100-000079000000}"/>
              </a:ext>
            </a:extLst>
          </xdr:cNvPr>
          <xdr:cNvSpPr txBox="1"/>
        </xdr:nvSpPr>
        <xdr:spPr>
          <a:xfrm>
            <a:off x="1453141" y="7632982"/>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clientData/>
  </xdr:twoCellAnchor>
  <xdr:twoCellAnchor>
    <xdr:from>
      <xdr:col>2</xdr:col>
      <xdr:colOff>1768283</xdr:colOff>
      <xdr:row>3</xdr:row>
      <xdr:rowOff>117282</xdr:rowOff>
    </xdr:from>
    <xdr:to>
      <xdr:col>3</xdr:col>
      <xdr:colOff>1556657</xdr:colOff>
      <xdr:row>15</xdr:row>
      <xdr:rowOff>110460</xdr:rowOff>
    </xdr:to>
    <xdr:grpSp>
      <xdr:nvGrpSpPr>
        <xdr:cNvPr id="53" name="グループ化 52">
          <a:extLst>
            <a:ext uri="{FF2B5EF4-FFF2-40B4-BE49-F238E27FC236}">
              <a16:creationId xmlns:a16="http://schemas.microsoft.com/office/drawing/2014/main" id="{00000000-0008-0000-0100-000035000000}"/>
            </a:ext>
          </a:extLst>
        </xdr:cNvPr>
        <xdr:cNvGrpSpPr/>
      </xdr:nvGrpSpPr>
      <xdr:grpSpPr>
        <a:xfrm>
          <a:off x="5019483" y="790382"/>
          <a:ext cx="4627074" cy="1974378"/>
          <a:chOff x="5343525" y="5042854"/>
          <a:chExt cx="5100274" cy="1987357"/>
        </a:xfrm>
      </xdr:grpSpPr>
      <xdr:grpSp>
        <xdr:nvGrpSpPr>
          <xdr:cNvPr id="78" name="グループ化 77">
            <a:extLst>
              <a:ext uri="{FF2B5EF4-FFF2-40B4-BE49-F238E27FC236}">
                <a16:creationId xmlns:a16="http://schemas.microsoft.com/office/drawing/2014/main" id="{00000000-0008-0000-0100-00004E000000}"/>
              </a:ext>
            </a:extLst>
          </xdr:cNvPr>
          <xdr:cNvGrpSpPr/>
        </xdr:nvGrpSpPr>
        <xdr:grpSpPr>
          <a:xfrm>
            <a:off x="5414383" y="5067352"/>
            <a:ext cx="4762500" cy="1962859"/>
            <a:chOff x="5414383" y="5067352"/>
            <a:chExt cx="4762500" cy="1962859"/>
          </a:xfrm>
        </xdr:grpSpPr>
        <xdr:sp macro="" textlink="">
          <xdr:nvSpPr>
            <xdr:cNvPr id="80" name="正方形/長方形 79">
              <a:extLst>
                <a:ext uri="{FF2B5EF4-FFF2-40B4-BE49-F238E27FC236}">
                  <a16:creationId xmlns:a16="http://schemas.microsoft.com/office/drawing/2014/main" id="{00000000-0008-0000-0100-000050000000}"/>
                </a:ext>
              </a:extLst>
            </xdr:cNvPr>
            <xdr:cNvSpPr/>
          </xdr:nvSpPr>
          <xdr:spPr>
            <a:xfrm>
              <a:off x="5414383" y="5067352"/>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1" name="テキスト ボックス 80">
              <a:extLst>
                <a:ext uri="{FF2B5EF4-FFF2-40B4-BE49-F238E27FC236}">
                  <a16:creationId xmlns:a16="http://schemas.microsoft.com/office/drawing/2014/main" id="{00000000-0008-0000-0100-00005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90" name="フローチャート: 書類 89">
              <a:extLst>
                <a:ext uri="{FF2B5EF4-FFF2-40B4-BE49-F238E27FC236}">
                  <a16:creationId xmlns:a16="http://schemas.microsoft.com/office/drawing/2014/main" id="{00000000-0008-0000-0100-00005A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p>
          </xdr:txBody>
        </xdr:sp>
        <xdr:sp macro="" textlink="">
          <xdr:nvSpPr>
            <xdr:cNvPr id="92" name="フローチャート: 複数書類 91">
              <a:extLst>
                <a:ext uri="{FF2B5EF4-FFF2-40B4-BE49-F238E27FC236}">
                  <a16:creationId xmlns:a16="http://schemas.microsoft.com/office/drawing/2014/main" id="{00000000-0008-0000-0100-00005C000000}"/>
                </a:ext>
              </a:extLst>
            </xdr:cNvPr>
            <xdr:cNvSpPr/>
          </xdr:nvSpPr>
          <xdr:spPr>
            <a:xfrm>
              <a:off x="7894629" y="5687436"/>
              <a:ext cx="2094620" cy="1105339"/>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en-US" altLang="ja-JP" sz="1000" b="1">
                  <a:solidFill>
                    <a:sysClr val="windowText" lastClr="000000"/>
                  </a:solidFill>
                  <a:latin typeface="+mj-ea"/>
                  <a:ea typeface="+mj-ea"/>
                </a:rPr>
                <a:t>R7.12</a:t>
              </a:r>
              <a:r>
                <a:rPr kumimoji="1" lang="ja-JP" altLang="en-US" sz="1000" b="1">
                  <a:solidFill>
                    <a:sysClr val="windowText" lastClr="000000"/>
                  </a:solidFill>
                  <a:latin typeface="+mj-ea"/>
                  <a:ea typeface="+mj-ea"/>
                </a:rPr>
                <a:t>月～</a:t>
              </a:r>
              <a:r>
                <a:rPr kumimoji="1" lang="en-US" altLang="ja-JP" sz="1000" b="1">
                  <a:solidFill>
                    <a:sysClr val="windowText" lastClr="000000"/>
                  </a:solidFill>
                  <a:latin typeface="+mj-ea"/>
                  <a:ea typeface="+mj-ea"/>
                </a:rPr>
                <a:t>R8.11</a:t>
              </a:r>
              <a:r>
                <a:rPr kumimoji="1" lang="ja-JP" altLang="en-US" sz="1000" b="1">
                  <a:solidFill>
                    <a:sysClr val="windowText" lastClr="000000"/>
                  </a:solidFill>
                  <a:latin typeface="+mj-ea"/>
                  <a:ea typeface="+mj-ea"/>
                </a:rPr>
                <a:t>月　支払い</a:t>
              </a:r>
            </a:p>
          </xdr:txBody>
        </xdr:sp>
        <xdr:sp macro="" textlink="">
          <xdr:nvSpPr>
            <xdr:cNvPr id="101" name="右矢印 18">
              <a:extLst>
                <a:ext uri="{FF2B5EF4-FFF2-40B4-BE49-F238E27FC236}">
                  <a16:creationId xmlns:a16="http://schemas.microsoft.com/office/drawing/2014/main" id="{00000000-0008-0000-0100-000065000000}"/>
                </a:ext>
              </a:extLst>
            </xdr:cNvPr>
            <xdr:cNvSpPr/>
          </xdr:nvSpPr>
          <xdr:spPr>
            <a:xfrm rot="10800000">
              <a:off x="7146510" y="6316754"/>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3" name="テキスト ボックス 102">
              <a:extLst>
                <a:ext uri="{FF2B5EF4-FFF2-40B4-BE49-F238E27FC236}">
                  <a16:creationId xmlns:a16="http://schemas.microsoft.com/office/drawing/2014/main" id="{00000000-0008-0000-0100-000067000000}"/>
                </a:ext>
              </a:extLst>
            </xdr:cNvPr>
            <xdr:cNvSpPr txBox="1"/>
          </xdr:nvSpPr>
          <xdr:spPr>
            <a:xfrm>
              <a:off x="5457126" y="5267313"/>
              <a:ext cx="1522727" cy="2635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13" name="フローチャート: 書類 112">
              <a:extLst>
                <a:ext uri="{FF2B5EF4-FFF2-40B4-BE49-F238E27FC236}">
                  <a16:creationId xmlns:a16="http://schemas.microsoft.com/office/drawing/2014/main" id="{00000000-0008-0000-0100-000071000000}"/>
                </a:ext>
              </a:extLst>
            </xdr:cNvPr>
            <xdr:cNvSpPr/>
          </xdr:nvSpPr>
          <xdr:spPr>
            <a:xfrm>
              <a:off x="5593022" y="6054568"/>
              <a:ext cx="1440000" cy="715079"/>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114" name="右矢印 18">
              <a:extLst>
                <a:ext uri="{FF2B5EF4-FFF2-40B4-BE49-F238E27FC236}">
                  <a16:creationId xmlns:a16="http://schemas.microsoft.com/office/drawing/2014/main" id="{00000000-0008-0000-0100-000072000000}"/>
                </a:ext>
              </a:extLst>
            </xdr:cNvPr>
            <xdr:cNvSpPr/>
          </xdr:nvSpPr>
          <xdr:spPr>
            <a:xfrm rot="12600000" flipV="1">
              <a:off x="7157202" y="5663570"/>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9" name="テキスト ボックス 78">
            <a:extLst>
              <a:ext uri="{FF2B5EF4-FFF2-40B4-BE49-F238E27FC236}">
                <a16:creationId xmlns:a16="http://schemas.microsoft.com/office/drawing/2014/main" id="{00000000-0008-0000-0100-00004F000000}"/>
              </a:ext>
            </a:extLst>
          </xdr:cNvPr>
          <xdr:cNvSpPr txBox="1"/>
        </xdr:nvSpPr>
        <xdr:spPr>
          <a:xfrm>
            <a:off x="5343525" y="5042854"/>
            <a:ext cx="5100274" cy="263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rgbClr val="FF0000"/>
                </a:solidFill>
              </a:rPr>
              <a:t>様式第７号</a:t>
            </a:r>
            <a:r>
              <a:rPr kumimoji="1" lang="en-US" altLang="ja-JP" sz="1050" b="1">
                <a:solidFill>
                  <a:srgbClr val="FF0000"/>
                </a:solidFill>
              </a:rPr>
              <a:t>【</a:t>
            </a:r>
            <a:r>
              <a:rPr kumimoji="1" lang="ja-JP" altLang="en-US" sz="1050" b="1">
                <a:solidFill>
                  <a:srgbClr val="FF0000"/>
                </a:solidFill>
              </a:rPr>
              <a:t>後期</a:t>
            </a:r>
            <a:r>
              <a:rPr kumimoji="1" lang="en-US" altLang="ja-JP" sz="1050" b="1">
                <a:solidFill>
                  <a:srgbClr val="FF0000"/>
                </a:solidFill>
              </a:rPr>
              <a:t>】</a:t>
            </a:r>
            <a:r>
              <a:rPr kumimoji="1" lang="ja-JP" altLang="en-US" sz="1050" b="1">
                <a:solidFill>
                  <a:srgbClr val="FF0000"/>
                </a:solidFill>
              </a:rPr>
              <a:t>従事別直接人件費集計・作業日報兼人件費個別明細表</a:t>
            </a:r>
          </a:p>
        </xdr:txBody>
      </xdr:sp>
    </xdr:grpSp>
    <xdr:clientData/>
  </xdr:twoCellAnchor>
  <xdr:twoCellAnchor>
    <xdr:from>
      <xdr:col>2</xdr:col>
      <xdr:colOff>3786428</xdr:colOff>
      <xdr:row>28</xdr:row>
      <xdr:rowOff>83485</xdr:rowOff>
    </xdr:from>
    <xdr:to>
      <xdr:col>2</xdr:col>
      <xdr:colOff>3786428</xdr:colOff>
      <xdr:row>30</xdr:row>
      <xdr:rowOff>151965</xdr:rowOff>
    </xdr:to>
    <xdr:cxnSp macro="">
      <xdr:nvCxnSpPr>
        <xdr:cNvPr id="54" name="直線コネクタ 53">
          <a:extLst>
            <a:ext uri="{FF2B5EF4-FFF2-40B4-BE49-F238E27FC236}">
              <a16:creationId xmlns:a16="http://schemas.microsoft.com/office/drawing/2014/main" id="{00000000-0008-0000-0100-000036000000}"/>
            </a:ext>
          </a:extLst>
        </xdr:cNvPr>
        <xdr:cNvCxnSpPr/>
      </xdr:nvCxnSpPr>
      <xdr:spPr>
        <a:xfrm>
          <a:off x="7349899" y="10258426"/>
          <a:ext cx="0" cy="404657"/>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1112985</xdr:colOff>
      <xdr:row>4</xdr:row>
      <xdr:rowOff>22855</xdr:rowOff>
    </xdr:from>
    <xdr:to>
      <xdr:col>2</xdr:col>
      <xdr:colOff>1620109</xdr:colOff>
      <xdr:row>11</xdr:row>
      <xdr:rowOff>60210</xdr:rowOff>
    </xdr:to>
    <xdr:sp macro="" textlink="">
      <xdr:nvSpPr>
        <xdr:cNvPr id="55" name="四角形: 角を丸くする 108">
          <a:extLst>
            <a:ext uri="{FF2B5EF4-FFF2-40B4-BE49-F238E27FC236}">
              <a16:creationId xmlns:a16="http://schemas.microsoft.com/office/drawing/2014/main" id="{00000000-0008-0000-0100-000037000000}"/>
            </a:ext>
          </a:extLst>
        </xdr:cNvPr>
        <xdr:cNvSpPr/>
      </xdr:nvSpPr>
      <xdr:spPr>
        <a:xfrm>
          <a:off x="1460367" y="6163679"/>
          <a:ext cx="3723213" cy="1213972"/>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1042147</xdr:colOff>
      <xdr:row>2</xdr:row>
      <xdr:rowOff>88490</xdr:rowOff>
    </xdr:from>
    <xdr:to>
      <xdr:col>1</xdr:col>
      <xdr:colOff>2143720</xdr:colOff>
      <xdr:row>4</xdr:row>
      <xdr:rowOff>37734</xdr:rowOff>
    </xdr:to>
    <xdr:sp macro="" textlink="">
      <xdr:nvSpPr>
        <xdr:cNvPr id="56" name="テキスト ボックス 55">
          <a:extLst>
            <a:ext uri="{FF2B5EF4-FFF2-40B4-BE49-F238E27FC236}">
              <a16:creationId xmlns:a16="http://schemas.microsoft.com/office/drawing/2014/main" id="{00000000-0008-0000-0100-000038000000}"/>
            </a:ext>
          </a:extLst>
        </xdr:cNvPr>
        <xdr:cNvSpPr txBox="1"/>
      </xdr:nvSpPr>
      <xdr:spPr>
        <a:xfrm>
          <a:off x="1389529" y="5893137"/>
          <a:ext cx="1101573" cy="2854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clientData/>
  </xdr:twoCellAnchor>
  <xdr:twoCellAnchor>
    <xdr:from>
      <xdr:col>1</xdr:col>
      <xdr:colOff>1112985</xdr:colOff>
      <xdr:row>15</xdr:row>
      <xdr:rowOff>129729</xdr:rowOff>
    </xdr:from>
    <xdr:to>
      <xdr:col>2</xdr:col>
      <xdr:colOff>1620109</xdr:colOff>
      <xdr:row>22</xdr:row>
      <xdr:rowOff>165717</xdr:rowOff>
    </xdr:to>
    <xdr:sp macro="" textlink="">
      <xdr:nvSpPr>
        <xdr:cNvPr id="57" name="四角形: 角を丸くする 110">
          <a:extLst>
            <a:ext uri="{FF2B5EF4-FFF2-40B4-BE49-F238E27FC236}">
              <a16:creationId xmlns:a16="http://schemas.microsoft.com/office/drawing/2014/main" id="{00000000-0008-0000-0100-000039000000}"/>
            </a:ext>
          </a:extLst>
        </xdr:cNvPr>
        <xdr:cNvSpPr/>
      </xdr:nvSpPr>
      <xdr:spPr>
        <a:xfrm>
          <a:off x="1460367" y="8119523"/>
          <a:ext cx="3723213" cy="1212606"/>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1743898</xdr:colOff>
      <xdr:row>3</xdr:row>
      <xdr:rowOff>27154</xdr:rowOff>
    </xdr:from>
    <xdr:to>
      <xdr:col>3</xdr:col>
      <xdr:colOff>1644367</xdr:colOff>
      <xdr:row>31</xdr:row>
      <xdr:rowOff>12782</xdr:rowOff>
    </xdr:to>
    <xdr:sp macro="" textlink="">
      <xdr:nvSpPr>
        <xdr:cNvPr id="58" name="四角形: 角を丸くする 114">
          <a:extLst>
            <a:ext uri="{FF2B5EF4-FFF2-40B4-BE49-F238E27FC236}">
              <a16:creationId xmlns:a16="http://schemas.microsoft.com/office/drawing/2014/main" id="{00000000-0008-0000-0100-00003A000000}"/>
            </a:ext>
          </a:extLst>
        </xdr:cNvPr>
        <xdr:cNvSpPr/>
      </xdr:nvSpPr>
      <xdr:spPr>
        <a:xfrm>
          <a:off x="5307369" y="5999889"/>
          <a:ext cx="5189645" cy="4692099"/>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1663538</xdr:colOff>
      <xdr:row>1</xdr:row>
      <xdr:rowOff>145676</xdr:rowOff>
    </xdr:from>
    <xdr:to>
      <xdr:col>3</xdr:col>
      <xdr:colOff>454081</xdr:colOff>
      <xdr:row>3</xdr:row>
      <xdr:rowOff>61303</xdr:rowOff>
    </xdr:to>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a:xfrm>
          <a:off x="5227009" y="5748617"/>
          <a:ext cx="4079719" cy="28542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従事者別直接人件費集計表（後期）作成</a:t>
          </a:r>
        </a:p>
      </xdr:txBody>
    </xdr:sp>
    <xdr:clientData/>
  </xdr:twoCellAnchor>
  <xdr:twoCellAnchor>
    <xdr:from>
      <xdr:col>1</xdr:col>
      <xdr:colOff>1064316</xdr:colOff>
      <xdr:row>13</xdr:row>
      <xdr:rowOff>166508</xdr:rowOff>
    </xdr:from>
    <xdr:to>
      <xdr:col>1</xdr:col>
      <xdr:colOff>2154088</xdr:colOff>
      <xdr:row>15</xdr:row>
      <xdr:rowOff>102934</xdr:rowOff>
    </xdr:to>
    <xdr:sp macro="" textlink="">
      <xdr:nvSpPr>
        <xdr:cNvPr id="61" name="テキスト ボックス 60">
          <a:extLst>
            <a:ext uri="{FF2B5EF4-FFF2-40B4-BE49-F238E27FC236}">
              <a16:creationId xmlns:a16="http://schemas.microsoft.com/office/drawing/2014/main" id="{00000000-0008-0000-0100-00003D000000}"/>
            </a:ext>
          </a:extLst>
        </xdr:cNvPr>
        <xdr:cNvSpPr txBox="1"/>
      </xdr:nvSpPr>
      <xdr:spPr>
        <a:xfrm>
          <a:off x="1411698" y="7820126"/>
          <a:ext cx="1089772" cy="2726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clientData/>
  </xdr:twoCellAnchor>
  <xdr:twoCellAnchor>
    <xdr:from>
      <xdr:col>1</xdr:col>
      <xdr:colOff>1812343</xdr:colOff>
      <xdr:row>17</xdr:row>
      <xdr:rowOff>85888</xdr:rowOff>
    </xdr:from>
    <xdr:to>
      <xdr:col>1</xdr:col>
      <xdr:colOff>2892035</xdr:colOff>
      <xdr:row>21</xdr:row>
      <xdr:rowOff>141827</xdr:rowOff>
    </xdr:to>
    <xdr:sp macro="" textlink="">
      <xdr:nvSpPr>
        <xdr:cNvPr id="63" name="フローチャート: 書類 62">
          <a:extLst>
            <a:ext uri="{FF2B5EF4-FFF2-40B4-BE49-F238E27FC236}">
              <a16:creationId xmlns:a16="http://schemas.microsoft.com/office/drawing/2014/main" id="{00000000-0008-0000-0100-00003F000000}"/>
            </a:ext>
          </a:extLst>
        </xdr:cNvPr>
        <xdr:cNvSpPr/>
      </xdr:nvSpPr>
      <xdr:spPr>
        <a:xfrm>
          <a:off x="2159725" y="8411859"/>
          <a:ext cx="1079692" cy="728292"/>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clientData/>
  </xdr:twoCellAnchor>
  <xdr:twoCellAnchor>
    <xdr:from>
      <xdr:col>2</xdr:col>
      <xdr:colOff>1285378</xdr:colOff>
      <xdr:row>11</xdr:row>
      <xdr:rowOff>157469</xdr:rowOff>
    </xdr:from>
    <xdr:to>
      <xdr:col>2</xdr:col>
      <xdr:colOff>1990129</xdr:colOff>
      <xdr:row>19</xdr:row>
      <xdr:rowOff>113858</xdr:rowOff>
    </xdr:to>
    <xdr:cxnSp macro="">
      <xdr:nvCxnSpPr>
        <xdr:cNvPr id="64" name="直線矢印コネクタ 63">
          <a:extLst>
            <a:ext uri="{FF2B5EF4-FFF2-40B4-BE49-F238E27FC236}">
              <a16:creationId xmlns:a16="http://schemas.microsoft.com/office/drawing/2014/main" id="{00000000-0008-0000-0100-000040000000}"/>
            </a:ext>
          </a:extLst>
        </xdr:cNvPr>
        <xdr:cNvCxnSpPr>
          <a:stCxn id="113" idx="1"/>
          <a:endCxn id="47" idx="3"/>
        </xdr:cNvCxnSpPr>
      </xdr:nvCxnSpPr>
      <xdr:spPr>
        <a:xfrm flipH="1">
          <a:off x="4478158" y="2999729"/>
          <a:ext cx="704751" cy="1297509"/>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1768283</xdr:colOff>
      <xdr:row>16</xdr:row>
      <xdr:rowOff>13221</xdr:rowOff>
    </xdr:from>
    <xdr:to>
      <xdr:col>3</xdr:col>
      <xdr:colOff>1578428</xdr:colOff>
      <xdr:row>28</xdr:row>
      <xdr:rowOff>6404</xdr:rowOff>
    </xdr:to>
    <xdr:grpSp>
      <xdr:nvGrpSpPr>
        <xdr:cNvPr id="65" name="グループ化 64">
          <a:extLst>
            <a:ext uri="{FF2B5EF4-FFF2-40B4-BE49-F238E27FC236}">
              <a16:creationId xmlns:a16="http://schemas.microsoft.com/office/drawing/2014/main" id="{00000000-0008-0000-0100-000041000000}"/>
            </a:ext>
          </a:extLst>
        </xdr:cNvPr>
        <xdr:cNvGrpSpPr/>
      </xdr:nvGrpSpPr>
      <xdr:grpSpPr>
        <a:xfrm>
          <a:off x="5019483" y="2832621"/>
          <a:ext cx="4648845" cy="1974383"/>
          <a:chOff x="5343525" y="5042854"/>
          <a:chExt cx="5123938" cy="1987357"/>
        </a:xfrm>
      </xdr:grpSpPr>
      <xdr:grpSp>
        <xdr:nvGrpSpPr>
          <xdr:cNvPr id="68" name="グループ化 67">
            <a:extLst>
              <a:ext uri="{FF2B5EF4-FFF2-40B4-BE49-F238E27FC236}">
                <a16:creationId xmlns:a16="http://schemas.microsoft.com/office/drawing/2014/main" id="{00000000-0008-0000-0100-000044000000}"/>
              </a:ext>
            </a:extLst>
          </xdr:cNvPr>
          <xdr:cNvGrpSpPr/>
        </xdr:nvGrpSpPr>
        <xdr:grpSpPr>
          <a:xfrm>
            <a:off x="5414383" y="5067352"/>
            <a:ext cx="4762500" cy="1962859"/>
            <a:chOff x="5414383" y="5067352"/>
            <a:chExt cx="4762500" cy="1962859"/>
          </a:xfrm>
        </xdr:grpSpPr>
        <xdr:sp macro="" textlink="">
          <xdr:nvSpPr>
            <xdr:cNvPr id="70" name="正方形/長方形 69">
              <a:extLst>
                <a:ext uri="{FF2B5EF4-FFF2-40B4-BE49-F238E27FC236}">
                  <a16:creationId xmlns:a16="http://schemas.microsoft.com/office/drawing/2014/main" id="{00000000-0008-0000-0100-000046000000}"/>
                </a:ext>
              </a:extLst>
            </xdr:cNvPr>
            <xdr:cNvSpPr/>
          </xdr:nvSpPr>
          <xdr:spPr>
            <a:xfrm>
              <a:off x="5414383" y="5067352"/>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72" name="フローチャート: 書類 71">
              <a:extLst>
                <a:ext uri="{FF2B5EF4-FFF2-40B4-BE49-F238E27FC236}">
                  <a16:creationId xmlns:a16="http://schemas.microsoft.com/office/drawing/2014/main" id="{00000000-0008-0000-0100-000048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直接人件費集計表（後期）</a:t>
              </a:r>
            </a:p>
          </xdr:txBody>
        </xdr:sp>
        <xdr:sp macro="" textlink="">
          <xdr:nvSpPr>
            <xdr:cNvPr id="73" name="フローチャート: 複数書類 72">
              <a:extLst>
                <a:ext uri="{FF2B5EF4-FFF2-40B4-BE49-F238E27FC236}">
                  <a16:creationId xmlns:a16="http://schemas.microsoft.com/office/drawing/2014/main" id="{00000000-0008-0000-0100-000049000000}"/>
                </a:ext>
              </a:extLst>
            </xdr:cNvPr>
            <xdr:cNvSpPr/>
          </xdr:nvSpPr>
          <xdr:spPr>
            <a:xfrm>
              <a:off x="7894629" y="5687436"/>
              <a:ext cx="2094620" cy="1154213"/>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en-US" altLang="ja-JP" sz="1000" b="1">
                  <a:solidFill>
                    <a:sysClr val="windowText" lastClr="000000"/>
                  </a:solidFill>
                  <a:latin typeface="+mj-ea"/>
                  <a:ea typeface="+mj-ea"/>
                </a:rPr>
                <a:t>R7.12</a:t>
              </a:r>
              <a:r>
                <a:rPr kumimoji="1" lang="ja-JP" altLang="en-US" sz="1000" b="1">
                  <a:solidFill>
                    <a:sysClr val="windowText" lastClr="000000"/>
                  </a:solidFill>
                  <a:latin typeface="+mj-ea"/>
                  <a:ea typeface="+mj-ea"/>
                </a:rPr>
                <a:t>月～</a:t>
              </a:r>
              <a:r>
                <a:rPr kumimoji="1" lang="en-US" altLang="ja-JP" sz="1000" b="1">
                  <a:solidFill>
                    <a:sysClr val="windowText" lastClr="000000"/>
                  </a:solidFill>
                  <a:latin typeface="+mj-ea"/>
                  <a:ea typeface="+mj-ea"/>
                </a:rPr>
                <a:t>R8.11</a:t>
              </a:r>
              <a:r>
                <a:rPr kumimoji="1" lang="ja-JP" altLang="en-US" sz="1000" b="1">
                  <a:solidFill>
                    <a:sysClr val="windowText" lastClr="000000"/>
                  </a:solidFill>
                  <a:latin typeface="+mj-ea"/>
                  <a:ea typeface="+mj-ea"/>
                </a:rPr>
                <a:t>月　支払い</a:t>
              </a:r>
            </a:p>
          </xdr:txBody>
        </xdr:sp>
        <xdr:sp macro="" textlink="">
          <xdr:nvSpPr>
            <xdr:cNvPr id="74" name="右矢印 18">
              <a:extLst>
                <a:ext uri="{FF2B5EF4-FFF2-40B4-BE49-F238E27FC236}">
                  <a16:creationId xmlns:a16="http://schemas.microsoft.com/office/drawing/2014/main" id="{00000000-0008-0000-0100-00004A000000}"/>
                </a:ext>
              </a:extLst>
            </xdr:cNvPr>
            <xdr:cNvSpPr/>
          </xdr:nvSpPr>
          <xdr:spPr>
            <a:xfrm rot="10800000">
              <a:off x="7146508" y="6348915"/>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5" name="テキスト ボックス 74">
              <a:extLst>
                <a:ext uri="{FF2B5EF4-FFF2-40B4-BE49-F238E27FC236}">
                  <a16:creationId xmlns:a16="http://schemas.microsoft.com/office/drawing/2014/main" id="{00000000-0008-0000-0100-00004B000000}"/>
                </a:ext>
              </a:extLst>
            </xdr:cNvPr>
            <xdr:cNvSpPr txBox="1"/>
          </xdr:nvSpPr>
          <xdr:spPr>
            <a:xfrm>
              <a:off x="5457126" y="5267312"/>
              <a:ext cx="1557006" cy="2836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76" name="フローチャート: 書類 75">
              <a:extLst>
                <a:ext uri="{FF2B5EF4-FFF2-40B4-BE49-F238E27FC236}">
                  <a16:creationId xmlns:a16="http://schemas.microsoft.com/office/drawing/2014/main" id="{00000000-0008-0000-0100-00004C000000}"/>
                </a:ext>
              </a:extLst>
            </xdr:cNvPr>
            <xdr:cNvSpPr/>
          </xdr:nvSpPr>
          <xdr:spPr>
            <a:xfrm>
              <a:off x="5593022" y="6054569"/>
              <a:ext cx="1440000" cy="674708"/>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直接人件費集計表（後期）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77" name="右矢印 18">
              <a:extLst>
                <a:ext uri="{FF2B5EF4-FFF2-40B4-BE49-F238E27FC236}">
                  <a16:creationId xmlns:a16="http://schemas.microsoft.com/office/drawing/2014/main" id="{00000000-0008-0000-0100-00004D000000}"/>
                </a:ext>
              </a:extLst>
            </xdr:cNvPr>
            <xdr:cNvSpPr/>
          </xdr:nvSpPr>
          <xdr:spPr>
            <a:xfrm rot="12600000" flipV="1">
              <a:off x="7133538" y="5701093"/>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5343525" y="5042854"/>
            <a:ext cx="5123938" cy="2633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rgbClr val="FF0000"/>
                </a:solidFill>
              </a:rPr>
              <a:t>様式第７号</a:t>
            </a:r>
            <a:r>
              <a:rPr kumimoji="1" lang="en-US" altLang="ja-JP" sz="1050" b="1">
                <a:solidFill>
                  <a:srgbClr val="FF0000"/>
                </a:solidFill>
              </a:rPr>
              <a:t>【</a:t>
            </a:r>
            <a:r>
              <a:rPr kumimoji="1" lang="ja-JP" altLang="en-US" sz="1050" b="1">
                <a:solidFill>
                  <a:srgbClr val="FF0000"/>
                </a:solidFill>
              </a:rPr>
              <a:t>後期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lientData/>
  </xdr:twoCellAnchor>
  <xdr:twoCellAnchor>
    <xdr:from>
      <xdr:col>2</xdr:col>
      <xdr:colOff>1285378</xdr:colOff>
      <xdr:row>19</xdr:row>
      <xdr:rowOff>113858</xdr:rowOff>
    </xdr:from>
    <xdr:to>
      <xdr:col>2</xdr:col>
      <xdr:colOff>1990129</xdr:colOff>
      <xdr:row>24</xdr:row>
      <xdr:rowOff>33054</xdr:rowOff>
    </xdr:to>
    <xdr:cxnSp macro="">
      <xdr:nvCxnSpPr>
        <xdr:cNvPr id="67" name="直線矢印コネクタ 66">
          <a:extLst>
            <a:ext uri="{FF2B5EF4-FFF2-40B4-BE49-F238E27FC236}">
              <a16:creationId xmlns:a16="http://schemas.microsoft.com/office/drawing/2014/main" id="{00000000-0008-0000-0100-000043000000}"/>
            </a:ext>
          </a:extLst>
        </xdr:cNvPr>
        <xdr:cNvCxnSpPr>
          <a:stCxn id="76" idx="1"/>
          <a:endCxn id="47" idx="3"/>
        </xdr:cNvCxnSpPr>
      </xdr:nvCxnSpPr>
      <xdr:spPr>
        <a:xfrm flipH="1" flipV="1">
          <a:off x="4478158" y="4297238"/>
          <a:ext cx="704751" cy="757396"/>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5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5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5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5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5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5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5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5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5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5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5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5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5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5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5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5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5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5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5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5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5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5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5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5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5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5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5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5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5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5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5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5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5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5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5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5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5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5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5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5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5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5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5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5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5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5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5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5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5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5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5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5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5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5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5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5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5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5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5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5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5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5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5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5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5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5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5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5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5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5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5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5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5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5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5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5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5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5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5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5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5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5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5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5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5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5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5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5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5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5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5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5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5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5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5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5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5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5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5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5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5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5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5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5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5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5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5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5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5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5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5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5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6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6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6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6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6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6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6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6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6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6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6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6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6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6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6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6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6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6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6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6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6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6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6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6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6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6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6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6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6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6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6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6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6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6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6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6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6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6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6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6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6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6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6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6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6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6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6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6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6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6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6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6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6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6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6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6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6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6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6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6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6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6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6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6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6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6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6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6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6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6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6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6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6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6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6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6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6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6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6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6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6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6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6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6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6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6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6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6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6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6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6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6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6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6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6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6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6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6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6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6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6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6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6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6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6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6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6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6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6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6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6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6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7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7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7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7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7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7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7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7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7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7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7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7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7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7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7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7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7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7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7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7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7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7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7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7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7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7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7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7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7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7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7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7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7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7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7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7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7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7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7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7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7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7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7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7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7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7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7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7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7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7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7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7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7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7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7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7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7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7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7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7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7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7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7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7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7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7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7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7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7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7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7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7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7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7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7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7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7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7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7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7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7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7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7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7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7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7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7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7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7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7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7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7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7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7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7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7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7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7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7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7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7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7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7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7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7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7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7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7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7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7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7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7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8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8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8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8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8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8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8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8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8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8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8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8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8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8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8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8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8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8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8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8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8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8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8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8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8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8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8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8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8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8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8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8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8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8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8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8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8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8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8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8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8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8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8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8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8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8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8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8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8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8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8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8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8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8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8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8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8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8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8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8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8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8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8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8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8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8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8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8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8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8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8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8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8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8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8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8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8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8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8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8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8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8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8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8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8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8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8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8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8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8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8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8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8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8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8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8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8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8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8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8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8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8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8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8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8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8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8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8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8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8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8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8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9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9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9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9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9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9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9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9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9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9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9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9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9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9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9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9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9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9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9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9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9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9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9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9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9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9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9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9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9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9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9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9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9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9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9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9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9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9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9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9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9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9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9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9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9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9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9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9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9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9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9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9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9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9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9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9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9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9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9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9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9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9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9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9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9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9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9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9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9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9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9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9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9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9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9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9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9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9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9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9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9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9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9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9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9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9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9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9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9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9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9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9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9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9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9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9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9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9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9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9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9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9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9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9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9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9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9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9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9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9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9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9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A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A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A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A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A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A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A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A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A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A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A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A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A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A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A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A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A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A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A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A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A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A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A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A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A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A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A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A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A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A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A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A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A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A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A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A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A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A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A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A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A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A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A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A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A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A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A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A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A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A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A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A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A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A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A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A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A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A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A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A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A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A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A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A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A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A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A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A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A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A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A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A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A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A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A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A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A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A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A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A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A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A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A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A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A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A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A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A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A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A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A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A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A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A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A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A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A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A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A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A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A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A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A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A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A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A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A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A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A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A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A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A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272416</xdr:colOff>
      <xdr:row>6</xdr:row>
      <xdr:rowOff>200025</xdr:rowOff>
    </xdr:from>
    <xdr:to>
      <xdr:col>10</xdr:col>
      <xdr:colOff>154306</xdr:colOff>
      <xdr:row>9</xdr:row>
      <xdr:rowOff>57150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4371976" y="1800225"/>
          <a:ext cx="1664970" cy="611505"/>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就業規則</a:t>
          </a:r>
          <a:r>
            <a:rPr lang="ja-JP" altLang="en-US" sz="900" b="1">
              <a:effectLst/>
            </a:rPr>
            <a:t>に記載の通りに</a:t>
          </a:r>
          <a:endParaRPr lang="en-US" altLang="ja-JP" sz="900" b="1">
            <a:effectLst/>
          </a:endParaRPr>
        </a:p>
        <a:p>
          <a:pPr algn="ctr" rtl="0"/>
          <a:r>
            <a:rPr lang="ja-JP" altLang="en-US" sz="900" b="1">
              <a:effectLst/>
            </a:rPr>
            <a:t>必ず入力してください</a:t>
          </a:r>
          <a:endParaRPr lang="ja-JP" altLang="ja-JP" sz="900" b="1">
            <a:effectLst/>
          </a:endParaRPr>
        </a:p>
      </xdr:txBody>
    </xdr:sp>
    <xdr:clientData fPrintsWithSheet="0"/>
  </xdr:twoCellAnchor>
  <xdr:twoCellAnchor>
    <xdr:from>
      <xdr:col>7</xdr:col>
      <xdr:colOff>256540</xdr:colOff>
      <xdr:row>12</xdr:row>
      <xdr:rowOff>1</xdr:rowOff>
    </xdr:from>
    <xdr:to>
      <xdr:col>10</xdr:col>
      <xdr:colOff>377190</xdr:colOff>
      <xdr:row>16</xdr:row>
      <xdr:rowOff>87631</xdr:rowOff>
    </xdr:to>
    <xdr:sp macro="" textlink="">
      <xdr:nvSpPr>
        <xdr:cNvPr id="3" name="四角形吹き出し 3">
          <a:extLst>
            <a:ext uri="{FF2B5EF4-FFF2-40B4-BE49-F238E27FC236}">
              <a16:creationId xmlns:a16="http://schemas.microsoft.com/office/drawing/2014/main" id="{00000000-0008-0000-0200-000003000000}"/>
            </a:ext>
          </a:extLst>
        </xdr:cNvPr>
        <xdr:cNvSpPr/>
      </xdr:nvSpPr>
      <xdr:spPr>
        <a:xfrm>
          <a:off x="4356100" y="3108961"/>
          <a:ext cx="1903730" cy="1093470"/>
        </a:xfrm>
        <a:prstGeom prst="wedgeRectCallout">
          <a:avLst>
            <a:gd name="adj1" fmla="val -103786"/>
            <a:gd name="adj2" fmla="val 1786"/>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rtl="0"/>
          <a:r>
            <a:rPr lang="ja-JP" altLang="en-US" sz="900" b="1">
              <a:solidFill>
                <a:srgbClr val="FFFF00"/>
              </a:solidFill>
              <a:effectLst/>
              <a:latin typeface="+mj-ea"/>
              <a:ea typeface="+mj-ea"/>
            </a:rPr>
            <a:t>フレックスタイムの場合</a:t>
          </a:r>
          <a:r>
            <a:rPr lang="ja-JP" altLang="en-US" sz="900" b="1">
              <a:effectLst/>
              <a:latin typeface="+mj-ea"/>
              <a:ea typeface="+mj-ea"/>
            </a:rPr>
            <a:t>は、最も早い始業時間と最も遅い終業時間を入力して下さい</a:t>
          </a:r>
          <a:endParaRPr lang="en-US" altLang="ja-JP" sz="900" b="1">
            <a:effectLst/>
            <a:latin typeface="+mj-ea"/>
            <a:ea typeface="+mj-ea"/>
          </a:endParaRPr>
        </a:p>
        <a:p>
          <a:pPr algn="l" rtl="0"/>
          <a:r>
            <a:rPr lang="ja-JP" altLang="en-US" sz="900" b="1">
              <a:effectLst/>
              <a:latin typeface="+mj-ea"/>
              <a:ea typeface="+mj-ea"/>
            </a:rPr>
            <a:t>所定労働時間を入力することで、それを超える時間が削除されて計算されます</a:t>
          </a:r>
          <a:endParaRPr lang="ja-JP" altLang="ja-JP" sz="900" b="1">
            <a:effectLst/>
            <a:latin typeface="+mj-ea"/>
            <a:ea typeface="+mj-ea"/>
          </a:endParaRPr>
        </a:p>
      </xdr:txBody>
    </xdr:sp>
    <xdr:clientData fPrintsWithSheet="0"/>
  </xdr:twoCellAnchor>
  <xdr:twoCellAnchor>
    <xdr:from>
      <xdr:col>8</xdr:col>
      <xdr:colOff>190501</xdr:colOff>
      <xdr:row>25</xdr:row>
      <xdr:rowOff>24765</xdr:rowOff>
    </xdr:from>
    <xdr:to>
      <xdr:col>10</xdr:col>
      <xdr:colOff>441960</xdr:colOff>
      <xdr:row>26</xdr:row>
      <xdr:rowOff>205740</xdr:rowOff>
    </xdr:to>
    <xdr:sp macro="" textlink="">
      <xdr:nvSpPr>
        <xdr:cNvPr id="6" name="四角形吹き出し 3">
          <a:extLst>
            <a:ext uri="{FF2B5EF4-FFF2-40B4-BE49-F238E27FC236}">
              <a16:creationId xmlns:a16="http://schemas.microsoft.com/office/drawing/2014/main" id="{00000000-0008-0000-0200-000006000000}"/>
            </a:ext>
          </a:extLst>
        </xdr:cNvPr>
        <xdr:cNvSpPr/>
      </xdr:nvSpPr>
      <xdr:spPr>
        <a:xfrm>
          <a:off x="4884421" y="6402705"/>
          <a:ext cx="1440179" cy="432435"/>
        </a:xfrm>
        <a:prstGeom prst="wedgeRectCallout">
          <a:avLst>
            <a:gd name="adj1" fmla="val -83782"/>
            <a:gd name="adj2" fmla="val -50512"/>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賃金規定</a:t>
          </a:r>
          <a:r>
            <a:rPr lang="ja-JP" altLang="en-US" sz="900" b="1">
              <a:effectLst/>
            </a:rPr>
            <a:t>に記載の通りに必ず選択してください</a:t>
          </a:r>
          <a:endParaRPr lang="ja-JP" altLang="ja-JP" sz="900" b="1">
            <a:effectLst/>
          </a:endParaRPr>
        </a:p>
      </xdr:txBody>
    </xdr:sp>
    <xdr:clientData fPrintsWithSheet="0"/>
  </xdr:twoCellAnchor>
  <xdr:twoCellAnchor>
    <xdr:from>
      <xdr:col>10</xdr:col>
      <xdr:colOff>190500</xdr:colOff>
      <xdr:row>38</xdr:row>
      <xdr:rowOff>63500</xdr:rowOff>
    </xdr:from>
    <xdr:to>
      <xdr:col>25</xdr:col>
      <xdr:colOff>356774</xdr:colOff>
      <xdr:row>44</xdr:row>
      <xdr:rowOff>54814</xdr:rowOff>
    </xdr:to>
    <xdr:sp macro="" textlink="">
      <xdr:nvSpPr>
        <xdr:cNvPr id="5" name="四角形吹き出し 3">
          <a:extLst>
            <a:ext uri="{FF2B5EF4-FFF2-40B4-BE49-F238E27FC236}">
              <a16:creationId xmlns:a16="http://schemas.microsoft.com/office/drawing/2014/main" id="{00000000-0008-0000-0200-000006000000}"/>
            </a:ext>
          </a:extLst>
        </xdr:cNvPr>
        <xdr:cNvSpPr/>
      </xdr:nvSpPr>
      <xdr:spPr>
        <a:xfrm>
          <a:off x="6210300" y="9061450"/>
          <a:ext cx="1664874" cy="1026364"/>
        </a:xfrm>
        <a:prstGeom prst="wedgeRectCallout">
          <a:avLst>
            <a:gd name="adj1" fmla="val -95422"/>
            <a:gd name="adj2" fmla="val -69895"/>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chemeClr val="bg1"/>
              </a:solidFill>
              <a:effectLst/>
            </a:rPr>
            <a:t>記入例を入力しております。過不足等ある場合は、</a:t>
          </a:r>
          <a:r>
            <a:rPr lang="ja-JP" altLang="en-US" sz="900" b="1">
              <a:solidFill>
                <a:srgbClr val="FFFF00"/>
              </a:solidFill>
              <a:effectLst/>
            </a:rPr>
            <a:t>各自入力のうえ上書き保存</a:t>
          </a:r>
          <a:r>
            <a:rPr lang="ja-JP" altLang="en-US" sz="900" b="1">
              <a:solidFill>
                <a:schemeClr val="bg1"/>
              </a:solidFill>
              <a:effectLst/>
            </a:rPr>
            <a:t>してください</a:t>
          </a:r>
          <a:endParaRPr lang="ja-JP" altLang="ja-JP" sz="900" b="1">
            <a:solidFill>
              <a:schemeClr val="bg1"/>
            </a:solidFill>
            <a:effectLst/>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E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E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E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E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E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E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E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E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E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E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E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E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E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E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E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E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E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E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E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E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E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E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E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E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E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E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E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E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E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E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E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E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E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E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E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E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E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E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E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E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E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E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E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E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E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E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E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E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E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E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E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E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E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E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E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E00-00003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E00-00003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E00-00004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E00-00004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E00-00004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E00-00004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E00-00004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E00-00004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E00-00004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E00-00004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E00-00004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E00-00004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E00-00004A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E00-00004B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E00-00004C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E00-00004D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E00-00004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E00-00004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E00-00005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E00-00005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E00-00005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E00-00005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E00-00005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E00-00005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E00-00005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E00-00005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E00-00005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E00-00005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E00-00005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E00-00005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E00-00005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E00-00005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E00-00005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E00-00005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E00-00006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E00-00006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E00-00006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E00-00006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E00-00006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E00-00006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E00-000066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E00-000067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E00-000068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E00-000069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E00-00006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E00-00006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E00-00006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E00-00006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E00-00006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E00-00006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E00-00007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E00-00007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E00-00007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E00-00007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E00-00007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E00-00007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F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F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F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F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F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F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F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F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F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F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F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F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F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F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F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F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F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F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F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F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F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F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F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F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F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F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F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F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F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F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F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F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F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F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F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F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F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F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F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F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F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F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F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F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F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F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F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F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F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F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F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F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F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F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F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F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F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F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F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F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F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F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F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F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F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F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F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F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F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F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F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F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F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F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F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F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F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F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F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F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F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F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F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F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F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F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F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F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F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F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F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F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F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F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F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F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F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F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F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F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F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F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F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F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F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F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F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F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F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F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F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F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0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0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0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0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0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0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0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0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0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0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0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0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0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0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0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0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0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0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0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0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0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0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0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0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0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0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0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0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0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0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0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0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0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0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0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0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0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0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0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0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0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0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0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0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0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0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0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0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0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0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0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0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0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0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0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0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0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0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0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0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0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0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0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0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0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0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0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0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0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0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0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0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0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0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0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0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0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0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0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0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0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0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0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0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0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0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0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0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0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0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0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0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0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0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0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0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0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0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0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0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0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0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0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0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0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0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0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0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0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0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0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0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1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1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1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1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1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1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1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1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1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1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1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1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1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1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1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1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1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1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1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1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1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1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1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1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1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1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1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1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1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1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1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1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1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1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1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1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1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1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1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1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1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1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1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1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1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1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1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1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1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1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1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1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1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1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1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1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1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1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1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1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1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1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1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1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1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1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1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1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1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1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1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1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1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1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1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1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1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1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1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1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1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1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1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1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1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1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1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1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1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1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1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1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1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1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1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1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1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1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1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1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1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1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1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1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1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1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1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1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1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1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1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2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2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2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2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2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2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2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2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2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2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2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2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2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2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2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2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2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2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2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2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2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2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2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2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2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2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2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2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2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2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2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2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2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2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2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2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2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2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2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2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2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2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2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2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2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2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2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2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2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2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2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2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2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2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2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2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2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2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2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2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2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2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2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2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2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2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2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2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2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2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2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2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2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2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2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2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2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2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2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2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2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2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2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2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2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2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2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2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2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2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2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2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2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2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2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2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2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2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2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2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2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2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2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2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2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2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2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2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2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2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2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2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3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3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3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3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3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3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3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3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3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3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3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3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3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3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3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3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3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3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3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3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3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3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3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3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3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3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3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3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3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3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3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3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3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3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3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3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3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3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3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3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3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3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3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3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3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3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3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3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3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3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3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3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3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3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3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3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3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3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3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3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3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3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3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3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3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3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3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3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3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3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3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3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3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3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3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3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3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3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3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3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3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3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3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3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3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3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3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3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3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3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3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3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3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3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3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3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3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3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3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3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3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3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3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3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3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3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3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3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3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3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3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3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4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4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4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4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4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4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4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4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4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4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4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4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4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4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4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4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4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4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4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4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4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4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4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4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4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4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4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4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4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4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4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4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4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4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4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4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4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4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4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4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4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4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4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4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4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4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4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4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4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4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4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4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4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4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4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4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4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4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4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4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4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4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4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4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4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4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4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4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4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4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4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4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4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4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4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4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4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4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4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4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4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4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4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4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4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4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4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4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4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4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4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4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4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4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4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4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4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4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4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4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4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4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4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4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4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4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4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4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4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4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4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4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6"/>
  <sheetViews>
    <sheetView tabSelected="1" workbookViewId="0"/>
  </sheetViews>
  <sheetFormatPr defaultColWidth="9" defaultRowHeight="12"/>
  <cols>
    <col min="1" max="1" width="94.81640625" style="148" customWidth="1"/>
    <col min="2" max="16384" width="9" style="148"/>
  </cols>
  <sheetData>
    <row r="1" spans="1:1" ht="14">
      <c r="A1" s="151" t="str">
        <f ca="1">RIGHT(CELL("filename",A1),
 LEN(CELL("filename",A1))
       -FIND("]",CELL("filename",A1)))</f>
        <v>本様式使用方法</v>
      </c>
    </row>
    <row r="2" spans="1:1" ht="6" customHeight="1"/>
    <row r="3" spans="1:1" ht="13.5">
      <c r="A3" s="150" t="s">
        <v>113</v>
      </c>
    </row>
    <row r="4" spans="1:1" ht="4.5" customHeight="1"/>
    <row r="5" spans="1:1" ht="292.5" customHeight="1">
      <c r="A5" s="221" t="s">
        <v>163</v>
      </c>
    </row>
    <row r="6" spans="1:1">
      <c r="A6" s="149"/>
    </row>
  </sheetData>
  <sheetProtection sheet="1" selectLockedCells="1"/>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（2026年3月支払分）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従事者別直接人件費集計表（後期）'!A20</f>
        <v>2026</v>
      </c>
      <c r="AK1" s="61"/>
      <c r="AL1" s="61"/>
      <c r="AM1" s="64" t="s">
        <v>41</v>
      </c>
      <c r="AN1" s="66" t="str">
        <f ca="1">RIGHT(CELL("filename",A1),LEN(CELL("filename",A1))-FIND("]",CELL("filename",A1)))</f>
        <v>2026年3月作業分</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従事者別直接人件費集計表（後期）'!D20</f>
        <v>3</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46082</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46112</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31</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75" t="s">
        <v>97</v>
      </c>
      <c r="AF6" s="70" t="str">
        <f>IF(初期条件設定表!$C$24="末",TEXT(DATE(AJ1,AJ2,1)-1,"d"),初期条件設定表!$C$24)</f>
        <v>28</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76"/>
      <c r="Y7" s="176"/>
      <c r="AI7" s="110" t="s">
        <v>110</v>
      </c>
      <c r="AJ7" s="111">
        <f>IF(初期条件設定表!C26="当月",' 入力用 従事者別直接人件費集計表（後期）'!A20,' 入力用 従事者別直接人件費集計表（後期）'!A21)</f>
        <v>2026</v>
      </c>
    </row>
    <row r="8" spans="1:42" s="110" customFormat="1" ht="24" customHeight="1" thickBot="1">
      <c r="A8" s="312"/>
      <c r="B8" s="314"/>
      <c r="C8" s="314"/>
      <c r="D8" s="314"/>
      <c r="E8" s="318"/>
      <c r="F8" s="319"/>
      <c r="G8" s="319"/>
      <c r="H8" s="320"/>
      <c r="I8" s="324"/>
      <c r="J8" s="324"/>
      <c r="K8" s="321"/>
      <c r="L8" s="322"/>
      <c r="M8" s="172" t="s">
        <v>116</v>
      </c>
      <c r="N8" s="173" t="s">
        <v>121</v>
      </c>
      <c r="O8" s="310"/>
      <c r="P8" s="309"/>
      <c r="Q8" s="309"/>
      <c r="R8" s="309"/>
      <c r="S8" s="309"/>
      <c r="T8" s="309"/>
      <c r="U8" s="309"/>
      <c r="V8" s="309"/>
      <c r="W8" s="308"/>
      <c r="X8" s="176"/>
      <c r="Y8" s="176"/>
      <c r="AI8" s="110" t="s">
        <v>109</v>
      </c>
      <c r="AJ8" s="111">
        <f>IF(初期条件設定表!C26="当月",' 入力用 従事者別直接人件費集計表（後期）'!D20,' 入力用 従事者別直接人件費集計表（後期）'!D21)</f>
        <v>3</v>
      </c>
    </row>
    <row r="9" spans="1:42" ht="45.9" customHeight="1">
      <c r="A9" s="89">
        <f>Y9</f>
        <v>46083</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46083</v>
      </c>
      <c r="AA9" s="42"/>
    </row>
    <row r="10" spans="1:42" ht="45.9" customHeight="1">
      <c r="A10" s="89">
        <f t="shared" ref="A10:A35" si="8">Y10</f>
        <v>46084</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46084</v>
      </c>
      <c r="AA10" s="42"/>
      <c r="AE10" s="162" t="s">
        <v>117</v>
      </c>
      <c r="AF10" s="162" t="s">
        <v>127</v>
      </c>
    </row>
    <row r="11" spans="1:42" ht="45.9" customHeight="1">
      <c r="A11" s="89">
        <f t="shared" si="8"/>
        <v>46085</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46085</v>
      </c>
      <c r="AA11" s="42"/>
      <c r="AE11" s="137" t="str">
        <f>初期条件設定表!U5</f>
        <v>　</v>
      </c>
      <c r="AF11" s="163" t="str">
        <f>初期条件設定表!V5</f>
        <v>　</v>
      </c>
    </row>
    <row r="12" spans="1:42" ht="45.9" customHeight="1">
      <c r="A12" s="89">
        <f t="shared" si="8"/>
        <v>46086</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46086</v>
      </c>
      <c r="AA12" s="42"/>
      <c r="AE12" s="137" t="str">
        <f>初期条件設定表!U6</f>
        <v>設計</v>
      </c>
      <c r="AF12" s="164" t="str">
        <f>初期条件設定表!V6</f>
        <v>要件定義</v>
      </c>
    </row>
    <row r="13" spans="1:42" ht="45.9" customHeight="1">
      <c r="A13" s="89">
        <f t="shared" si="8"/>
        <v>46087</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46087</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46090</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46090</v>
      </c>
      <c r="Z14" s="41" t="str">
        <f t="shared" si="14"/>
        <v/>
      </c>
      <c r="AA14" s="42"/>
      <c r="AE14" s="137" t="str">
        <f>初期条件設定表!U8</f>
        <v>目標仕様</v>
      </c>
      <c r="AF14" s="164" t="str">
        <f>初期条件設定表!V8</f>
        <v>システム要件定義</v>
      </c>
    </row>
    <row r="15" spans="1:42" ht="45.9" customHeight="1">
      <c r="A15" s="89">
        <f t="shared" si="8"/>
        <v>46091</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46091</v>
      </c>
      <c r="Z15" s="41" t="str">
        <f t="shared" si="14"/>
        <v/>
      </c>
      <c r="AA15" s="42"/>
      <c r="AE15" s="137" t="str">
        <f>初期条件設定表!U9</f>
        <v>プログラミング</v>
      </c>
      <c r="AF15" s="164" t="str">
        <f>初期条件設定表!V9</f>
        <v>システムテスト</v>
      </c>
    </row>
    <row r="16" spans="1:42" ht="45.9" customHeight="1">
      <c r="A16" s="89">
        <f t="shared" si="8"/>
        <v>46092</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46092</v>
      </c>
      <c r="Z16" s="41" t="str">
        <f t="shared" si="14"/>
        <v/>
      </c>
      <c r="AA16" s="42"/>
      <c r="AE16" s="137" t="str">
        <f>初期条件設定表!U10</f>
        <v>試作</v>
      </c>
      <c r="AF16" s="164" t="str">
        <f>初期条件設定表!V10</f>
        <v>システム方式設計</v>
      </c>
    </row>
    <row r="17" spans="1:32" ht="45.9" customHeight="1">
      <c r="A17" s="89">
        <f t="shared" si="8"/>
        <v>46093</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46093</v>
      </c>
      <c r="Z17" s="41" t="str">
        <f t="shared" si="14"/>
        <v/>
      </c>
      <c r="AA17" s="42"/>
      <c r="AE17" s="137" t="str">
        <f>初期条件設定表!U11</f>
        <v>単体テスト</v>
      </c>
      <c r="AF17" s="164" t="str">
        <f>初期条件設定表!V11</f>
        <v>システム結合</v>
      </c>
    </row>
    <row r="18" spans="1:32" ht="45.9" customHeight="1">
      <c r="A18" s="89">
        <f t="shared" si="8"/>
        <v>46094</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46094</v>
      </c>
      <c r="Z18" s="41" t="str">
        <f t="shared" si="14"/>
        <v/>
      </c>
      <c r="AA18" s="42"/>
      <c r="AE18" s="137" t="str">
        <f>初期条件設定表!U12</f>
        <v>総合テスト</v>
      </c>
      <c r="AF18" s="164" t="str">
        <f>初期条件設定表!V12</f>
        <v>ソフトウェア設計</v>
      </c>
    </row>
    <row r="19" spans="1:32" ht="45.9" customHeight="1">
      <c r="A19" s="89">
        <f t="shared" si="8"/>
        <v>46097</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46097</v>
      </c>
      <c r="Z19" s="41" t="str">
        <f t="shared" si="14"/>
        <v/>
      </c>
      <c r="AA19" s="42"/>
      <c r="AE19" s="137" t="str">
        <f>初期条件設定表!U13</f>
        <v xml:space="preserve"> </v>
      </c>
      <c r="AF19" s="164" t="str">
        <f>初期条件設定表!V13</f>
        <v>ソフトウェアテスト</v>
      </c>
    </row>
    <row r="20" spans="1:32" ht="45.9" customHeight="1">
      <c r="A20" s="89">
        <f t="shared" si="8"/>
        <v>46098</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46098</v>
      </c>
      <c r="Z20" s="41" t="str">
        <f t="shared" si="14"/>
        <v/>
      </c>
      <c r="AA20" s="42"/>
      <c r="AE20" s="137" t="str">
        <f>初期条件設定表!U14</f>
        <v xml:space="preserve"> </v>
      </c>
      <c r="AF20" s="164" t="str">
        <f>初期条件設定表!V14</f>
        <v>プログラミング</v>
      </c>
    </row>
    <row r="21" spans="1:32" ht="45.9" customHeight="1">
      <c r="A21" s="89">
        <f t="shared" si="8"/>
        <v>46099</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46099</v>
      </c>
      <c r="Z21" s="41" t="str">
        <f t="shared" si="14"/>
        <v/>
      </c>
      <c r="AA21" s="42"/>
      <c r="AE21" s="137" t="str">
        <f>初期条件設定表!U15</f>
        <v xml:space="preserve"> </v>
      </c>
      <c r="AF21" s="164" t="str">
        <f>初期条件設定表!V15</f>
        <v>デバッグ</v>
      </c>
    </row>
    <row r="22" spans="1:32" ht="45.9" customHeight="1">
      <c r="A22" s="89">
        <f t="shared" si="8"/>
        <v>46100</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46100</v>
      </c>
      <c r="Z22" s="41" t="str">
        <f t="shared" si="14"/>
        <v/>
      </c>
      <c r="AA22" s="42"/>
      <c r="AE22" s="137" t="str">
        <f>初期条件設定表!U16</f>
        <v xml:space="preserve"> </v>
      </c>
      <c r="AF22" s="164" t="str">
        <f>初期条件設定表!V16</f>
        <v>要求仕様書作成</v>
      </c>
    </row>
    <row r="23" spans="1:32" ht="45.9" customHeight="1">
      <c r="A23" s="89">
        <f t="shared" si="8"/>
        <v>46101</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46101</v>
      </c>
      <c r="Z23" s="41" t="str">
        <f t="shared" si="14"/>
        <v/>
      </c>
      <c r="AA23" s="42"/>
      <c r="AE23" s="137" t="str">
        <f>初期条件設定表!U17</f>
        <v xml:space="preserve"> </v>
      </c>
      <c r="AF23" s="164" t="str">
        <f>初期条件設定表!V17</f>
        <v>製図</v>
      </c>
    </row>
    <row r="24" spans="1:32" ht="45.9" customHeight="1">
      <c r="A24" s="89">
        <f t="shared" si="8"/>
        <v>46104</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46104</v>
      </c>
      <c r="Z24" s="41" t="str">
        <f t="shared" si="14"/>
        <v/>
      </c>
      <c r="AA24" s="42"/>
      <c r="AE24" s="137" t="str">
        <f>初期条件設定表!U18</f>
        <v xml:space="preserve"> </v>
      </c>
      <c r="AF24" s="164" t="str">
        <f>初期条件設定表!V18</f>
        <v>シミュレーション</v>
      </c>
    </row>
    <row r="25" spans="1:32" ht="45.9" customHeight="1">
      <c r="A25" s="89">
        <f t="shared" si="8"/>
        <v>46105</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46105</v>
      </c>
      <c r="Z25" s="41" t="str">
        <f t="shared" si="14"/>
        <v/>
      </c>
      <c r="AA25" s="42"/>
      <c r="AE25" s="137" t="str">
        <f>初期条件設定表!U19</f>
        <v xml:space="preserve"> </v>
      </c>
      <c r="AF25" s="164" t="str">
        <f>初期条件設定表!V19</f>
        <v>製造・加工</v>
      </c>
    </row>
    <row r="26" spans="1:32" ht="45.9" customHeight="1">
      <c r="A26" s="89">
        <f t="shared" si="8"/>
        <v>46106</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46106</v>
      </c>
      <c r="Z26" s="41" t="str">
        <f t="shared" si="14"/>
        <v/>
      </c>
      <c r="AA26" s="42"/>
      <c r="AE26" s="137" t="str">
        <f>初期条件設定表!U20</f>
        <v xml:space="preserve"> </v>
      </c>
      <c r="AF26" s="164" t="str">
        <f>初期条件設定表!V20</f>
        <v>組み立て</v>
      </c>
    </row>
    <row r="27" spans="1:32" ht="45.9" customHeight="1">
      <c r="A27" s="89">
        <f t="shared" si="8"/>
        <v>46107</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46107</v>
      </c>
      <c r="Z27" s="41" t="str">
        <f t="shared" si="14"/>
        <v/>
      </c>
      <c r="AA27" s="42"/>
      <c r="AE27" s="137" t="str">
        <f>初期条件設定表!U21</f>
        <v xml:space="preserve"> </v>
      </c>
      <c r="AF27" s="164" t="str">
        <f>初期条件設定表!V21</f>
        <v>動作・性能試験</v>
      </c>
    </row>
    <row r="28" spans="1:32" ht="45.9" customHeight="1">
      <c r="A28" s="89">
        <f t="shared" si="8"/>
        <v>46108</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46108</v>
      </c>
      <c r="Z28" s="41" t="str">
        <f t="shared" si="14"/>
        <v/>
      </c>
      <c r="AA28" s="42"/>
      <c r="AE28" s="137" t="str">
        <f>初期条件設定表!U22</f>
        <v xml:space="preserve"> </v>
      </c>
      <c r="AF28" s="164" t="str">
        <f>初期条件設定表!V22</f>
        <v>運用テスト</v>
      </c>
    </row>
    <row r="29" spans="1:32" ht="45.9" customHeight="1">
      <c r="A29" s="89">
        <f t="shared" si="8"/>
        <v>46111</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f t="shared" si="12"/>
        <v>46111</v>
      </c>
      <c r="Z29" s="41" t="str">
        <f t="shared" si="14"/>
        <v/>
      </c>
      <c r="AA29" s="42"/>
      <c r="AE29" s="137" t="str">
        <f>初期条件設定表!U23</f>
        <v xml:space="preserve"> </v>
      </c>
      <c r="AF29" s="164" t="str">
        <f>初期条件設定表!V23</f>
        <v>○○</v>
      </c>
    </row>
    <row r="30" spans="1:32" ht="45.9" customHeight="1">
      <c r="A30" s="89">
        <f t="shared" si="8"/>
        <v>46112</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f t="shared" si="12"/>
        <v>46112</v>
      </c>
      <c r="Z30" s="41" t="str">
        <f t="shared" si="14"/>
        <v/>
      </c>
      <c r="AA30" s="42"/>
      <c r="AE30" s="137" t="str">
        <f>初期条件設定表!U24</f>
        <v xml:space="preserve"> </v>
      </c>
      <c r="AF30" s="164" t="str">
        <f>初期条件設定表!V24</f>
        <v>○○</v>
      </c>
    </row>
    <row r="31" spans="1:32" ht="45.9" customHeight="1">
      <c r="A31" s="89" t="str">
        <f t="shared" si="8"/>
        <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t="str">
        <f t="shared" si="12"/>
        <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6"/>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8"/>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2"/>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c r="V38" s="61"/>
    </row>
    <row r="39" spans="1:27" ht="21.65" customHeight="1">
      <c r="O39" s="61"/>
      <c r="P39" s="61"/>
      <c r="Q39" s="61"/>
      <c r="R39" s="61"/>
      <c r="S39" s="61"/>
      <c r="T39" s="61"/>
      <c r="U39" s="61"/>
      <c r="V39" s="61"/>
    </row>
    <row r="40" spans="1:27" ht="31.25" customHeight="1">
      <c r="M40" s="226" t="s">
        <v>149</v>
      </c>
      <c r="N40" s="238"/>
      <c r="O40" s="61"/>
      <c r="P40" s="61"/>
      <c r="Q40" s="61"/>
      <c r="R40" s="61"/>
      <c r="S40" s="61"/>
      <c r="T40" s="61"/>
      <c r="U40" s="61"/>
      <c r="V40" s="61"/>
    </row>
    <row r="41" spans="1:27" ht="31.25" customHeight="1">
      <c r="M41" s="226" t="s">
        <v>150</v>
      </c>
      <c r="N41" s="238"/>
      <c r="O41" s="61"/>
      <c r="P41" s="61"/>
      <c r="Q41" s="61"/>
      <c r="R41" s="61"/>
      <c r="S41" s="61"/>
      <c r="T41" s="61"/>
      <c r="U41" s="61"/>
      <c r="V41" s="61"/>
    </row>
    <row r="42" spans="1:27" ht="31.25" customHeight="1">
      <c r="M42" s="226" t="s">
        <v>151</v>
      </c>
      <c r="N42" s="238"/>
      <c r="O42" s="61"/>
      <c r="P42" s="61"/>
      <c r="Q42" s="61"/>
      <c r="R42" s="61"/>
      <c r="S42" s="61"/>
      <c r="T42" s="61"/>
      <c r="U42" s="61"/>
      <c r="V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 ref="E3:N5"/>
    <mergeCell ref="J6:N6"/>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（2026年4月支払分）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従事者別直接人件費集計表（後期）'!A21</f>
        <v>2026</v>
      </c>
      <c r="AK1" s="61"/>
      <c r="AL1" s="61"/>
      <c r="AM1" s="64" t="s">
        <v>41</v>
      </c>
      <c r="AN1" s="66" t="str">
        <f ca="1">RIGHT(CELL("filename",A1),LEN(CELL("filename",A1))-FIND("]",CELL("filename",A1)))</f>
        <v>2026年4月作業分</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従事者別直接人件費集計表（後期）'!D21</f>
        <v>4</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46113</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46142</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30</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75" t="s">
        <v>97</v>
      </c>
      <c r="AF6" s="70" t="str">
        <f>IF(初期条件設定表!$C$24="末",TEXT(DATE(AJ1,AJ2,1)-1,"d"),初期条件設定表!$C$24)</f>
        <v>31</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76"/>
      <c r="Y7" s="176"/>
      <c r="AI7" s="110" t="s">
        <v>110</v>
      </c>
      <c r="AJ7" s="111">
        <f>IF(初期条件設定表!C26="当月",' 入力用 従事者別直接人件費集計表（後期）'!A21,' 入力用 従事者別直接人件費集計表（後期）'!A22)</f>
        <v>2026</v>
      </c>
    </row>
    <row r="8" spans="1:42" s="110" customFormat="1" ht="24" customHeight="1" thickBot="1">
      <c r="A8" s="312"/>
      <c r="B8" s="314"/>
      <c r="C8" s="314"/>
      <c r="D8" s="314"/>
      <c r="E8" s="318"/>
      <c r="F8" s="319"/>
      <c r="G8" s="319"/>
      <c r="H8" s="320"/>
      <c r="I8" s="324"/>
      <c r="J8" s="324"/>
      <c r="K8" s="321"/>
      <c r="L8" s="322"/>
      <c r="M8" s="172" t="s">
        <v>116</v>
      </c>
      <c r="N8" s="173" t="s">
        <v>143</v>
      </c>
      <c r="O8" s="310"/>
      <c r="P8" s="309"/>
      <c r="Q8" s="309"/>
      <c r="R8" s="309"/>
      <c r="S8" s="309"/>
      <c r="T8" s="309"/>
      <c r="U8" s="309"/>
      <c r="V8" s="309"/>
      <c r="W8" s="308"/>
      <c r="X8" s="176"/>
      <c r="Y8" s="176"/>
      <c r="AI8" s="110" t="s">
        <v>109</v>
      </c>
      <c r="AJ8" s="111">
        <f>IF(初期条件設定表!C26="当月",' 入力用 従事者別直接人件費集計表（後期）'!D21,' 入力用 従事者別直接人件費集計表（後期）'!D22)</f>
        <v>4</v>
      </c>
    </row>
    <row r="9" spans="1:42" ht="45.9" customHeight="1">
      <c r="A9" s="89">
        <f>Y9</f>
        <v>46113</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t="s">
        <v>147</v>
      </c>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46113</v>
      </c>
      <c r="AA9" s="42"/>
    </row>
    <row r="10" spans="1:42" ht="45.9" customHeight="1">
      <c r="A10" s="89">
        <f t="shared" ref="A10:A35" si="8">Y10</f>
        <v>46114</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t="s">
        <v>147</v>
      </c>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46114</v>
      </c>
      <c r="AA10" s="42"/>
      <c r="AE10" s="162" t="s">
        <v>117</v>
      </c>
      <c r="AF10" s="162" t="s">
        <v>127</v>
      </c>
    </row>
    <row r="11" spans="1:42" ht="45.9" customHeight="1">
      <c r="A11" s="89">
        <f t="shared" si="8"/>
        <v>46115</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46115</v>
      </c>
      <c r="AA11" s="42"/>
      <c r="AE11" s="137" t="str">
        <f>初期条件設定表!U5</f>
        <v>　</v>
      </c>
      <c r="AF11" s="163" t="str">
        <f>初期条件設定表!V5</f>
        <v>　</v>
      </c>
    </row>
    <row r="12" spans="1:42" ht="45.9" customHeight="1">
      <c r="A12" s="89">
        <f t="shared" si="8"/>
        <v>46118</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46118</v>
      </c>
      <c r="AA12" s="42"/>
      <c r="AE12" s="137" t="str">
        <f>初期条件設定表!U6</f>
        <v>設計</v>
      </c>
      <c r="AF12" s="164" t="str">
        <f>初期条件設定表!V6</f>
        <v>要件定義</v>
      </c>
    </row>
    <row r="13" spans="1:42" ht="45.9" customHeight="1">
      <c r="A13" s="89">
        <f t="shared" si="8"/>
        <v>46119</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46119</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46120</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46120</v>
      </c>
      <c r="Z14" s="41" t="str">
        <f t="shared" si="14"/>
        <v/>
      </c>
      <c r="AA14" s="42"/>
      <c r="AE14" s="137" t="str">
        <f>初期条件設定表!U8</f>
        <v>目標仕様</v>
      </c>
      <c r="AF14" s="164" t="str">
        <f>初期条件設定表!V8</f>
        <v>システム要件定義</v>
      </c>
    </row>
    <row r="15" spans="1:42" ht="45.9" customHeight="1">
      <c r="A15" s="89">
        <f t="shared" si="8"/>
        <v>46121</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46121</v>
      </c>
      <c r="Z15" s="41" t="str">
        <f t="shared" si="14"/>
        <v/>
      </c>
      <c r="AA15" s="42"/>
      <c r="AE15" s="137" t="str">
        <f>初期条件設定表!U9</f>
        <v>プログラミング</v>
      </c>
      <c r="AF15" s="164" t="str">
        <f>初期条件設定表!V9</f>
        <v>システムテスト</v>
      </c>
    </row>
    <row r="16" spans="1:42" ht="45.9" customHeight="1">
      <c r="A16" s="89">
        <f t="shared" si="8"/>
        <v>46122</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46122</v>
      </c>
      <c r="Z16" s="41" t="str">
        <f t="shared" si="14"/>
        <v/>
      </c>
      <c r="AA16" s="42"/>
      <c r="AE16" s="137" t="str">
        <f>初期条件設定表!U10</f>
        <v>試作</v>
      </c>
      <c r="AF16" s="164" t="str">
        <f>初期条件設定表!V10</f>
        <v>システム方式設計</v>
      </c>
    </row>
    <row r="17" spans="1:32" ht="45.9" customHeight="1">
      <c r="A17" s="89">
        <f t="shared" si="8"/>
        <v>46125</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46125</v>
      </c>
      <c r="Z17" s="41" t="str">
        <f t="shared" si="14"/>
        <v/>
      </c>
      <c r="AA17" s="42"/>
      <c r="AE17" s="137" t="str">
        <f>初期条件設定表!U11</f>
        <v>単体テスト</v>
      </c>
      <c r="AF17" s="164" t="str">
        <f>初期条件設定表!V11</f>
        <v>システム結合</v>
      </c>
    </row>
    <row r="18" spans="1:32" ht="45.9" customHeight="1">
      <c r="A18" s="89">
        <f t="shared" si="8"/>
        <v>46126</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46126</v>
      </c>
      <c r="Z18" s="41" t="str">
        <f t="shared" si="14"/>
        <v/>
      </c>
      <c r="AA18" s="42"/>
      <c r="AE18" s="137" t="str">
        <f>初期条件設定表!U12</f>
        <v>総合テスト</v>
      </c>
      <c r="AF18" s="164" t="str">
        <f>初期条件設定表!V12</f>
        <v>ソフトウェア設計</v>
      </c>
    </row>
    <row r="19" spans="1:32" ht="45.9" customHeight="1">
      <c r="A19" s="89">
        <f t="shared" si="8"/>
        <v>46127</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46127</v>
      </c>
      <c r="Z19" s="41" t="str">
        <f t="shared" si="14"/>
        <v/>
      </c>
      <c r="AA19" s="42"/>
      <c r="AE19" s="137" t="str">
        <f>初期条件設定表!U13</f>
        <v xml:space="preserve"> </v>
      </c>
      <c r="AF19" s="164" t="str">
        <f>初期条件設定表!V13</f>
        <v>ソフトウェアテスト</v>
      </c>
    </row>
    <row r="20" spans="1:32" ht="45.9" customHeight="1">
      <c r="A20" s="89">
        <f t="shared" si="8"/>
        <v>46128</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46128</v>
      </c>
      <c r="Z20" s="41" t="str">
        <f t="shared" si="14"/>
        <v/>
      </c>
      <c r="AA20" s="42"/>
      <c r="AE20" s="137" t="str">
        <f>初期条件設定表!U14</f>
        <v xml:space="preserve"> </v>
      </c>
      <c r="AF20" s="164" t="str">
        <f>初期条件設定表!V14</f>
        <v>プログラミング</v>
      </c>
    </row>
    <row r="21" spans="1:32" ht="45.9" customHeight="1">
      <c r="A21" s="89">
        <f t="shared" si="8"/>
        <v>46129</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46129</v>
      </c>
      <c r="Z21" s="41" t="str">
        <f t="shared" si="14"/>
        <v/>
      </c>
      <c r="AA21" s="42"/>
      <c r="AE21" s="137" t="str">
        <f>初期条件設定表!U15</f>
        <v xml:space="preserve"> </v>
      </c>
      <c r="AF21" s="164" t="str">
        <f>初期条件設定表!V15</f>
        <v>デバッグ</v>
      </c>
    </row>
    <row r="22" spans="1:32" ht="45.9" customHeight="1">
      <c r="A22" s="89">
        <f t="shared" si="8"/>
        <v>46132</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46132</v>
      </c>
      <c r="Z22" s="41" t="str">
        <f t="shared" si="14"/>
        <v/>
      </c>
      <c r="AA22" s="42"/>
      <c r="AE22" s="137" t="str">
        <f>初期条件設定表!U16</f>
        <v xml:space="preserve"> </v>
      </c>
      <c r="AF22" s="164" t="str">
        <f>初期条件設定表!V16</f>
        <v>要求仕様書作成</v>
      </c>
    </row>
    <row r="23" spans="1:32" ht="45.9" customHeight="1">
      <c r="A23" s="89">
        <f t="shared" si="8"/>
        <v>46133</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46133</v>
      </c>
      <c r="Z23" s="41" t="str">
        <f t="shared" si="14"/>
        <v/>
      </c>
      <c r="AA23" s="42"/>
      <c r="AE23" s="137" t="str">
        <f>初期条件設定表!U17</f>
        <v xml:space="preserve"> </v>
      </c>
      <c r="AF23" s="164" t="str">
        <f>初期条件設定表!V17</f>
        <v>製図</v>
      </c>
    </row>
    <row r="24" spans="1:32" ht="45.9" customHeight="1">
      <c r="A24" s="89">
        <f t="shared" si="8"/>
        <v>46134</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46134</v>
      </c>
      <c r="Z24" s="41" t="str">
        <f t="shared" si="14"/>
        <v/>
      </c>
      <c r="AA24" s="42"/>
      <c r="AE24" s="137" t="str">
        <f>初期条件設定表!U18</f>
        <v xml:space="preserve"> </v>
      </c>
      <c r="AF24" s="164" t="str">
        <f>初期条件設定表!V18</f>
        <v>シミュレーション</v>
      </c>
    </row>
    <row r="25" spans="1:32" ht="45.9" customHeight="1">
      <c r="A25" s="89">
        <f t="shared" si="8"/>
        <v>46135</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46135</v>
      </c>
      <c r="Z25" s="41" t="str">
        <f t="shared" si="14"/>
        <v/>
      </c>
      <c r="AA25" s="42"/>
      <c r="AE25" s="137" t="str">
        <f>初期条件設定表!U19</f>
        <v xml:space="preserve"> </v>
      </c>
      <c r="AF25" s="164" t="str">
        <f>初期条件設定表!V19</f>
        <v>製造・加工</v>
      </c>
    </row>
    <row r="26" spans="1:32" ht="45.9" customHeight="1">
      <c r="A26" s="89">
        <f t="shared" si="8"/>
        <v>46136</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46136</v>
      </c>
      <c r="Z26" s="41" t="str">
        <f t="shared" si="14"/>
        <v/>
      </c>
      <c r="AA26" s="42"/>
      <c r="AE26" s="137" t="str">
        <f>初期条件設定表!U20</f>
        <v xml:space="preserve"> </v>
      </c>
      <c r="AF26" s="164" t="str">
        <f>初期条件設定表!V20</f>
        <v>組み立て</v>
      </c>
    </row>
    <row r="27" spans="1:32" ht="45.9" customHeight="1">
      <c r="A27" s="89">
        <f t="shared" si="8"/>
        <v>46139</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46139</v>
      </c>
      <c r="Z27" s="41" t="str">
        <f t="shared" si="14"/>
        <v/>
      </c>
      <c r="AA27" s="42"/>
      <c r="AE27" s="137" t="str">
        <f>初期条件設定表!U21</f>
        <v xml:space="preserve"> </v>
      </c>
      <c r="AF27" s="164" t="str">
        <f>初期条件設定表!V21</f>
        <v>動作・性能試験</v>
      </c>
    </row>
    <row r="28" spans="1:32" ht="45.9" customHeight="1">
      <c r="A28" s="89">
        <f t="shared" si="8"/>
        <v>46140</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46140</v>
      </c>
      <c r="Z28" s="41" t="str">
        <f t="shared" si="14"/>
        <v/>
      </c>
      <c r="AA28" s="42"/>
      <c r="AE28" s="137" t="str">
        <f>初期条件設定表!U22</f>
        <v xml:space="preserve"> </v>
      </c>
      <c r="AF28" s="164" t="str">
        <f>初期条件設定表!V22</f>
        <v>運用テスト</v>
      </c>
    </row>
    <row r="29" spans="1:32" ht="45.9" customHeight="1">
      <c r="A29" s="89">
        <f t="shared" si="8"/>
        <v>46141</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f t="shared" si="12"/>
        <v>46141</v>
      </c>
      <c r="Z29" s="41" t="str">
        <f t="shared" si="14"/>
        <v/>
      </c>
      <c r="AA29" s="42"/>
      <c r="AE29" s="137" t="str">
        <f>初期条件設定表!U23</f>
        <v xml:space="preserve"> </v>
      </c>
      <c r="AF29" s="164" t="str">
        <f>初期条件設定表!V23</f>
        <v>○○</v>
      </c>
    </row>
    <row r="30" spans="1:32" ht="45.9" customHeight="1">
      <c r="A30" s="89">
        <f t="shared" si="8"/>
        <v>46142</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f t="shared" si="12"/>
        <v>46142</v>
      </c>
      <c r="Z30" s="41" t="str">
        <f t="shared" si="14"/>
        <v/>
      </c>
      <c r="AA30" s="42"/>
      <c r="AE30" s="137" t="str">
        <f>初期条件設定表!U24</f>
        <v xml:space="preserve"> </v>
      </c>
      <c r="AF30" s="164" t="str">
        <f>初期条件設定表!V24</f>
        <v>○○</v>
      </c>
    </row>
    <row r="31" spans="1:32" ht="45.9" customHeight="1">
      <c r="A31" s="89" t="str">
        <f t="shared" si="8"/>
        <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t="str">
        <f t="shared" si="12"/>
        <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0"/>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0"/>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4"/>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row>
    <row r="39" spans="1:27" ht="21.65" customHeight="1">
      <c r="O39" s="61"/>
      <c r="P39" s="61"/>
      <c r="Q39" s="61"/>
      <c r="R39" s="61"/>
      <c r="S39" s="61"/>
      <c r="T39" s="61"/>
      <c r="U39" s="61"/>
    </row>
    <row r="40" spans="1:27" ht="31.25" customHeight="1">
      <c r="M40" s="226" t="s">
        <v>149</v>
      </c>
      <c r="N40" s="238"/>
      <c r="O40" s="61"/>
      <c r="P40" s="61"/>
      <c r="Q40" s="61"/>
      <c r="R40" s="61"/>
      <c r="S40" s="61"/>
      <c r="T40" s="61"/>
      <c r="U40" s="61"/>
    </row>
    <row r="41" spans="1:27" ht="31.25" customHeight="1">
      <c r="M41" s="226" t="s">
        <v>150</v>
      </c>
      <c r="N41" s="238"/>
      <c r="O41" s="61"/>
      <c r="P41" s="61"/>
      <c r="Q41" s="61"/>
      <c r="R41" s="61"/>
      <c r="S41" s="61"/>
      <c r="T41" s="61"/>
      <c r="U41" s="61"/>
    </row>
    <row r="42" spans="1:27" ht="31.25" customHeight="1">
      <c r="M42" s="226" t="s">
        <v>151</v>
      </c>
      <c r="N42" s="238"/>
      <c r="O42" s="61"/>
      <c r="P42" s="61"/>
      <c r="Q42" s="61"/>
      <c r="R42" s="61"/>
      <c r="S42" s="61"/>
      <c r="T42" s="61"/>
      <c r="U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 ref="E3:N5"/>
    <mergeCell ref="J6:N6"/>
  </mergeCells>
  <phoneticPr fontId="3"/>
  <dataValidations count="4">
    <dataValidation type="list" allowBlank="1" showInputMessage="1" showErrorMessage="1" sqref="N33:N35">
      <formula1>$AF$11:$AF$16</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 type="list" allowBlank="1" showInputMessage="1" showErrorMessage="1" sqref="M9:M35">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（2026年5月支払分）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従事者別直接人件費集計表（後期）'!A22</f>
        <v>2026</v>
      </c>
      <c r="AK1" s="61"/>
      <c r="AL1" s="61"/>
      <c r="AM1" s="64" t="s">
        <v>41</v>
      </c>
      <c r="AN1" s="66" t="str">
        <f ca="1">RIGHT(CELL("filename",A1),LEN(CELL("filename",A1))-FIND("]",CELL("filename",A1)))</f>
        <v>2026年5月作業分</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従事者別直接人件費集計表（後期）'!D22</f>
        <v>5</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46143</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46173</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31</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75" t="s">
        <v>97</v>
      </c>
      <c r="AF6" s="70" t="str">
        <f>IF(初期条件設定表!$C$24="末",TEXT(DATE(AJ1,AJ2,1)-1,"d"),初期条件設定表!$C$24)</f>
        <v>30</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76"/>
      <c r="Y7" s="176"/>
      <c r="AI7" s="110" t="s">
        <v>110</v>
      </c>
      <c r="AJ7" s="111">
        <f>IF(初期条件設定表!C26="当月",' 入力用 従事者別直接人件費集計表（後期）'!A22,' 入力用 従事者別直接人件費集計表（後期）'!A23)</f>
        <v>2026</v>
      </c>
    </row>
    <row r="8" spans="1:42" s="110" customFormat="1" ht="24" customHeight="1" thickBot="1">
      <c r="A8" s="312"/>
      <c r="B8" s="314"/>
      <c r="C8" s="314"/>
      <c r="D8" s="314"/>
      <c r="E8" s="318"/>
      <c r="F8" s="319"/>
      <c r="G8" s="319"/>
      <c r="H8" s="320"/>
      <c r="I8" s="324"/>
      <c r="J8" s="324"/>
      <c r="K8" s="321"/>
      <c r="L8" s="322"/>
      <c r="M8" s="172" t="s">
        <v>116</v>
      </c>
      <c r="N8" s="173" t="s">
        <v>121</v>
      </c>
      <c r="O8" s="310"/>
      <c r="P8" s="309"/>
      <c r="Q8" s="309"/>
      <c r="R8" s="309"/>
      <c r="S8" s="309"/>
      <c r="T8" s="309"/>
      <c r="U8" s="309"/>
      <c r="V8" s="309"/>
      <c r="W8" s="308"/>
      <c r="X8" s="176"/>
      <c r="Y8" s="176"/>
      <c r="AI8" s="110" t="s">
        <v>109</v>
      </c>
      <c r="AJ8" s="111">
        <f>IF(初期条件設定表!C26="当月",' 入力用 従事者別直接人件費集計表（後期）'!D22,' 入力用 従事者別直接人件費集計表（後期）'!D23)</f>
        <v>5</v>
      </c>
    </row>
    <row r="9" spans="1:42" ht="45.9" customHeight="1">
      <c r="A9" s="89">
        <f>Y9</f>
        <v>46143</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46143</v>
      </c>
      <c r="AA9" s="42"/>
    </row>
    <row r="10" spans="1:42" ht="45.9" customHeight="1">
      <c r="A10" s="89">
        <f t="shared" ref="A10:A35" si="8">Y10</f>
        <v>46146</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46146</v>
      </c>
      <c r="AA10" s="42"/>
      <c r="AE10" s="162" t="s">
        <v>117</v>
      </c>
      <c r="AF10" s="162" t="s">
        <v>127</v>
      </c>
    </row>
    <row r="11" spans="1:42" ht="45.9" customHeight="1">
      <c r="A11" s="89">
        <f t="shared" si="8"/>
        <v>46147</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46147</v>
      </c>
      <c r="AA11" s="42"/>
      <c r="AE11" s="137" t="str">
        <f>初期条件設定表!U5</f>
        <v>　</v>
      </c>
      <c r="AF11" s="163" t="str">
        <f>初期条件設定表!V5</f>
        <v>　</v>
      </c>
    </row>
    <row r="12" spans="1:42" ht="45.9" customHeight="1">
      <c r="A12" s="89">
        <f t="shared" si="8"/>
        <v>46148</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46148</v>
      </c>
      <c r="AA12" s="42"/>
      <c r="AE12" s="137" t="str">
        <f>初期条件設定表!U6</f>
        <v>設計</v>
      </c>
      <c r="AF12" s="164" t="str">
        <f>初期条件設定表!V6</f>
        <v>要件定義</v>
      </c>
    </row>
    <row r="13" spans="1:42" ht="45.9" customHeight="1">
      <c r="A13" s="89">
        <f t="shared" si="8"/>
        <v>46149</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46149</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46150</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46150</v>
      </c>
      <c r="Z14" s="41" t="str">
        <f t="shared" si="14"/>
        <v/>
      </c>
      <c r="AA14" s="42"/>
      <c r="AE14" s="137" t="str">
        <f>初期条件設定表!U8</f>
        <v>目標仕様</v>
      </c>
      <c r="AF14" s="164" t="str">
        <f>初期条件設定表!V8</f>
        <v>システム要件定義</v>
      </c>
    </row>
    <row r="15" spans="1:42" ht="45.9" customHeight="1">
      <c r="A15" s="89">
        <f t="shared" si="8"/>
        <v>46153</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46153</v>
      </c>
      <c r="Z15" s="41" t="str">
        <f t="shared" si="14"/>
        <v/>
      </c>
      <c r="AA15" s="42"/>
      <c r="AE15" s="137" t="str">
        <f>初期条件設定表!U9</f>
        <v>プログラミング</v>
      </c>
      <c r="AF15" s="164" t="str">
        <f>初期条件設定表!V9</f>
        <v>システムテスト</v>
      </c>
    </row>
    <row r="16" spans="1:42" ht="45.9" customHeight="1">
      <c r="A16" s="89">
        <f t="shared" si="8"/>
        <v>46154</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46154</v>
      </c>
      <c r="Z16" s="41" t="str">
        <f t="shared" si="14"/>
        <v/>
      </c>
      <c r="AA16" s="42"/>
      <c r="AE16" s="137" t="str">
        <f>初期条件設定表!U10</f>
        <v>試作</v>
      </c>
      <c r="AF16" s="164" t="str">
        <f>初期条件設定表!V10</f>
        <v>システム方式設計</v>
      </c>
    </row>
    <row r="17" spans="1:32" ht="45.9" customHeight="1">
      <c r="A17" s="89">
        <f t="shared" si="8"/>
        <v>46155</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46155</v>
      </c>
      <c r="Z17" s="41" t="str">
        <f t="shared" si="14"/>
        <v/>
      </c>
      <c r="AA17" s="42"/>
      <c r="AE17" s="137" t="str">
        <f>初期条件設定表!U11</f>
        <v>単体テスト</v>
      </c>
      <c r="AF17" s="164" t="str">
        <f>初期条件設定表!V11</f>
        <v>システム結合</v>
      </c>
    </row>
    <row r="18" spans="1:32" ht="45.9" customHeight="1">
      <c r="A18" s="89">
        <f t="shared" si="8"/>
        <v>46156</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46156</v>
      </c>
      <c r="Z18" s="41" t="str">
        <f t="shared" si="14"/>
        <v/>
      </c>
      <c r="AA18" s="42"/>
      <c r="AE18" s="137" t="str">
        <f>初期条件設定表!U12</f>
        <v>総合テスト</v>
      </c>
      <c r="AF18" s="164" t="str">
        <f>初期条件設定表!V12</f>
        <v>ソフトウェア設計</v>
      </c>
    </row>
    <row r="19" spans="1:32" ht="45.9" customHeight="1">
      <c r="A19" s="89">
        <f t="shared" si="8"/>
        <v>46157</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46157</v>
      </c>
      <c r="Z19" s="41" t="str">
        <f t="shared" si="14"/>
        <v/>
      </c>
      <c r="AA19" s="42"/>
      <c r="AE19" s="137" t="str">
        <f>初期条件設定表!U13</f>
        <v xml:space="preserve"> </v>
      </c>
      <c r="AF19" s="164" t="str">
        <f>初期条件設定表!V13</f>
        <v>ソフトウェアテスト</v>
      </c>
    </row>
    <row r="20" spans="1:32" ht="45.9" customHeight="1">
      <c r="A20" s="89">
        <f t="shared" si="8"/>
        <v>46160</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46160</v>
      </c>
      <c r="Z20" s="41" t="str">
        <f t="shared" si="14"/>
        <v/>
      </c>
      <c r="AA20" s="42"/>
      <c r="AE20" s="137" t="str">
        <f>初期条件設定表!U14</f>
        <v xml:space="preserve"> </v>
      </c>
      <c r="AF20" s="164" t="str">
        <f>初期条件設定表!V14</f>
        <v>プログラミング</v>
      </c>
    </row>
    <row r="21" spans="1:32" ht="45.9" customHeight="1">
      <c r="A21" s="89">
        <f t="shared" si="8"/>
        <v>46161</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46161</v>
      </c>
      <c r="Z21" s="41" t="str">
        <f t="shared" si="14"/>
        <v/>
      </c>
      <c r="AA21" s="42"/>
      <c r="AE21" s="137" t="str">
        <f>初期条件設定表!U15</f>
        <v xml:space="preserve"> </v>
      </c>
      <c r="AF21" s="164" t="str">
        <f>初期条件設定表!V15</f>
        <v>デバッグ</v>
      </c>
    </row>
    <row r="22" spans="1:32" ht="45.9" customHeight="1">
      <c r="A22" s="89">
        <f t="shared" si="8"/>
        <v>46162</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46162</v>
      </c>
      <c r="Z22" s="41" t="str">
        <f t="shared" si="14"/>
        <v/>
      </c>
      <c r="AA22" s="42"/>
      <c r="AE22" s="137" t="str">
        <f>初期条件設定表!U16</f>
        <v xml:space="preserve"> </v>
      </c>
      <c r="AF22" s="164" t="str">
        <f>初期条件設定表!V16</f>
        <v>要求仕様書作成</v>
      </c>
    </row>
    <row r="23" spans="1:32" ht="45.9" customHeight="1">
      <c r="A23" s="89">
        <f t="shared" si="8"/>
        <v>46163</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46163</v>
      </c>
      <c r="Z23" s="41" t="str">
        <f t="shared" si="14"/>
        <v/>
      </c>
      <c r="AA23" s="42"/>
      <c r="AE23" s="137" t="str">
        <f>初期条件設定表!U17</f>
        <v xml:space="preserve"> </v>
      </c>
      <c r="AF23" s="164" t="str">
        <f>初期条件設定表!V17</f>
        <v>製図</v>
      </c>
    </row>
    <row r="24" spans="1:32" ht="45.9" customHeight="1">
      <c r="A24" s="89">
        <f t="shared" si="8"/>
        <v>46164</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46164</v>
      </c>
      <c r="Z24" s="41" t="str">
        <f t="shared" si="14"/>
        <v/>
      </c>
      <c r="AA24" s="42"/>
      <c r="AE24" s="137" t="str">
        <f>初期条件設定表!U18</f>
        <v xml:space="preserve"> </v>
      </c>
      <c r="AF24" s="164" t="str">
        <f>初期条件設定表!V18</f>
        <v>シミュレーション</v>
      </c>
    </row>
    <row r="25" spans="1:32" ht="45.9" customHeight="1">
      <c r="A25" s="89">
        <f t="shared" si="8"/>
        <v>46167</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46167</v>
      </c>
      <c r="Z25" s="41" t="str">
        <f t="shared" si="14"/>
        <v/>
      </c>
      <c r="AA25" s="42"/>
      <c r="AE25" s="137" t="str">
        <f>初期条件設定表!U19</f>
        <v xml:space="preserve"> </v>
      </c>
      <c r="AF25" s="164" t="str">
        <f>初期条件設定表!V19</f>
        <v>製造・加工</v>
      </c>
    </row>
    <row r="26" spans="1:32" ht="45.9" customHeight="1">
      <c r="A26" s="89">
        <f t="shared" si="8"/>
        <v>46168</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46168</v>
      </c>
      <c r="Z26" s="41" t="str">
        <f t="shared" si="14"/>
        <v/>
      </c>
      <c r="AA26" s="42"/>
      <c r="AE26" s="137" t="str">
        <f>初期条件設定表!U20</f>
        <v xml:space="preserve"> </v>
      </c>
      <c r="AF26" s="164" t="str">
        <f>初期条件設定表!V20</f>
        <v>組み立て</v>
      </c>
    </row>
    <row r="27" spans="1:32" ht="45.9" customHeight="1">
      <c r="A27" s="89">
        <f t="shared" si="8"/>
        <v>46169</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46169</v>
      </c>
      <c r="Z27" s="41" t="str">
        <f t="shared" si="14"/>
        <v/>
      </c>
      <c r="AA27" s="42"/>
      <c r="AE27" s="137" t="str">
        <f>初期条件設定表!U21</f>
        <v xml:space="preserve"> </v>
      </c>
      <c r="AF27" s="164" t="str">
        <f>初期条件設定表!V21</f>
        <v>動作・性能試験</v>
      </c>
    </row>
    <row r="28" spans="1:32" ht="45.9" customHeight="1">
      <c r="A28" s="89">
        <f t="shared" si="8"/>
        <v>46170</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46170</v>
      </c>
      <c r="Z28" s="41" t="str">
        <f t="shared" si="14"/>
        <v/>
      </c>
      <c r="AA28" s="42"/>
      <c r="AE28" s="137" t="str">
        <f>初期条件設定表!U22</f>
        <v xml:space="preserve"> </v>
      </c>
      <c r="AF28" s="164" t="str">
        <f>初期条件設定表!V22</f>
        <v>運用テスト</v>
      </c>
    </row>
    <row r="29" spans="1:32" ht="45.9" customHeight="1">
      <c r="A29" s="89">
        <f t="shared" si="8"/>
        <v>46171</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f t="shared" si="12"/>
        <v>46171</v>
      </c>
      <c r="Z29" s="41" t="str">
        <f t="shared" si="14"/>
        <v/>
      </c>
      <c r="AA29" s="42"/>
      <c r="AE29" s="137" t="str">
        <f>初期条件設定表!U23</f>
        <v xml:space="preserve"> </v>
      </c>
      <c r="AF29" s="164" t="str">
        <f>初期条件設定表!V23</f>
        <v>○○</v>
      </c>
    </row>
    <row r="30" spans="1:32" ht="45.9" customHeight="1">
      <c r="A30" s="89" t="str">
        <f t="shared" si="8"/>
        <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t="str">
        <f t="shared" si="12"/>
        <v/>
      </c>
      <c r="Z30" s="41" t="str">
        <f t="shared" si="14"/>
        <v/>
      </c>
      <c r="AA30" s="42"/>
      <c r="AE30" s="137" t="str">
        <f>初期条件設定表!U24</f>
        <v xml:space="preserve"> </v>
      </c>
      <c r="AF30" s="164" t="str">
        <f>初期条件設定表!V24</f>
        <v>○○</v>
      </c>
    </row>
    <row r="31" spans="1:32" ht="45.9" customHeight="1">
      <c r="A31" s="89" t="str">
        <f t="shared" si="8"/>
        <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t="str">
        <f t="shared" si="12"/>
        <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6"/>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8"/>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2"/>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2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row>
    <row r="39" spans="1:27" ht="21.65" customHeight="1">
      <c r="O39" s="61"/>
      <c r="P39" s="61"/>
      <c r="Q39" s="61"/>
      <c r="R39" s="61"/>
      <c r="S39" s="61"/>
      <c r="T39" s="61"/>
      <c r="U39" s="61"/>
    </row>
    <row r="40" spans="1:27" ht="31.25" customHeight="1">
      <c r="M40" s="226" t="s">
        <v>149</v>
      </c>
      <c r="N40" s="238"/>
      <c r="O40" s="61"/>
      <c r="P40" s="61"/>
      <c r="Q40" s="61"/>
      <c r="R40" s="61"/>
      <c r="S40" s="61"/>
      <c r="T40" s="61"/>
      <c r="U40" s="61"/>
    </row>
    <row r="41" spans="1:27" ht="31.25" customHeight="1">
      <c r="M41" s="226" t="s">
        <v>150</v>
      </c>
      <c r="N41" s="238"/>
      <c r="O41" s="61"/>
      <c r="P41" s="61"/>
      <c r="Q41" s="61"/>
      <c r="R41" s="61"/>
      <c r="S41" s="61"/>
      <c r="T41" s="61"/>
      <c r="U41" s="61"/>
    </row>
    <row r="42" spans="1:27" ht="31.25" customHeight="1">
      <c r="M42" s="226" t="s">
        <v>151</v>
      </c>
      <c r="N42" s="238"/>
      <c r="O42" s="61"/>
      <c r="P42" s="61"/>
      <c r="Q42" s="61"/>
      <c r="R42" s="61"/>
      <c r="S42" s="61"/>
      <c r="T42" s="61"/>
      <c r="U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 ref="E3:N5"/>
    <mergeCell ref="J6:N6"/>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（2026年6月支払分）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従事者別直接人件費集計表（後期）'!A23</f>
        <v>2026</v>
      </c>
      <c r="AK1" s="61"/>
      <c r="AL1" s="61"/>
      <c r="AM1" s="64" t="s">
        <v>41</v>
      </c>
      <c r="AN1" s="66" t="str">
        <f ca="1">RIGHT(CELL("filename",A1),LEN(CELL("filename",A1))-FIND("]",CELL("filename",A1)))</f>
        <v>2026年6月作業分</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従事者別直接人件費集計表（後期）'!D23</f>
        <v>6</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46174</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46203</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30</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75" t="s">
        <v>97</v>
      </c>
      <c r="AF6" s="70" t="str">
        <f>IF(初期条件設定表!$C$24="末",TEXT(DATE(AJ1,AJ2,1)-1,"d"),初期条件設定表!$C$24)</f>
        <v>31</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76"/>
      <c r="Y7" s="176"/>
      <c r="AI7" s="110" t="s">
        <v>110</v>
      </c>
      <c r="AJ7" s="111">
        <f>IF(初期条件設定表!C26="当月",' 入力用 従事者別直接人件費集計表（後期）'!A23,' 入力用 従事者別直接人件費集計表（後期）'!A24)</f>
        <v>2026</v>
      </c>
    </row>
    <row r="8" spans="1:42" s="110" customFormat="1" ht="24" customHeight="1" thickBot="1">
      <c r="A8" s="312"/>
      <c r="B8" s="314"/>
      <c r="C8" s="314"/>
      <c r="D8" s="314"/>
      <c r="E8" s="318"/>
      <c r="F8" s="319"/>
      <c r="G8" s="319"/>
      <c r="H8" s="320"/>
      <c r="I8" s="324"/>
      <c r="J8" s="324"/>
      <c r="K8" s="321"/>
      <c r="L8" s="322"/>
      <c r="M8" s="172" t="s">
        <v>116</v>
      </c>
      <c r="N8" s="173" t="s">
        <v>121</v>
      </c>
      <c r="O8" s="310"/>
      <c r="P8" s="309"/>
      <c r="Q8" s="309"/>
      <c r="R8" s="309"/>
      <c r="S8" s="309"/>
      <c r="T8" s="309"/>
      <c r="U8" s="309"/>
      <c r="V8" s="309"/>
      <c r="W8" s="308"/>
      <c r="X8" s="176"/>
      <c r="Y8" s="176"/>
      <c r="AI8" s="110" t="s">
        <v>109</v>
      </c>
      <c r="AJ8" s="111">
        <f>IF(初期条件設定表!C26="当月",' 入力用 従事者別直接人件費集計表（後期）'!D23,' 入力用 従事者別直接人件費集計表（後期）'!D24)</f>
        <v>6</v>
      </c>
    </row>
    <row r="9" spans="1:42" ht="45.9" customHeight="1">
      <c r="A9" s="89">
        <f>Y9</f>
        <v>46174</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46174</v>
      </c>
      <c r="AA9" s="42"/>
    </row>
    <row r="10" spans="1:42" ht="45.9" customHeight="1">
      <c r="A10" s="89">
        <f t="shared" ref="A10:A35" si="8">Y10</f>
        <v>46175</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46175</v>
      </c>
      <c r="AA10" s="42"/>
      <c r="AE10" s="162" t="s">
        <v>117</v>
      </c>
      <c r="AF10" s="162" t="s">
        <v>127</v>
      </c>
    </row>
    <row r="11" spans="1:42" ht="45.9" customHeight="1">
      <c r="A11" s="89">
        <f t="shared" si="8"/>
        <v>46176</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46176</v>
      </c>
      <c r="AA11" s="42"/>
      <c r="AE11" s="137" t="str">
        <f>初期条件設定表!U5</f>
        <v>　</v>
      </c>
      <c r="AF11" s="163" t="str">
        <f>初期条件設定表!V5</f>
        <v>　</v>
      </c>
    </row>
    <row r="12" spans="1:42" ht="45.9" customHeight="1">
      <c r="A12" s="89">
        <f t="shared" si="8"/>
        <v>46177</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46177</v>
      </c>
      <c r="AA12" s="42"/>
      <c r="AE12" s="137" t="str">
        <f>初期条件設定表!U6</f>
        <v>設計</v>
      </c>
      <c r="AF12" s="164" t="str">
        <f>初期条件設定表!V6</f>
        <v>要件定義</v>
      </c>
    </row>
    <row r="13" spans="1:42" ht="45.9" customHeight="1">
      <c r="A13" s="89">
        <f t="shared" si="8"/>
        <v>46178</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46178</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46181</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46181</v>
      </c>
      <c r="Z14" s="41" t="str">
        <f t="shared" si="14"/>
        <v/>
      </c>
      <c r="AA14" s="42"/>
      <c r="AE14" s="137" t="str">
        <f>初期条件設定表!U8</f>
        <v>目標仕様</v>
      </c>
      <c r="AF14" s="164" t="str">
        <f>初期条件設定表!V8</f>
        <v>システム要件定義</v>
      </c>
    </row>
    <row r="15" spans="1:42" ht="45.9" customHeight="1">
      <c r="A15" s="89">
        <f t="shared" si="8"/>
        <v>46182</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46182</v>
      </c>
      <c r="Z15" s="41" t="str">
        <f t="shared" si="14"/>
        <v/>
      </c>
      <c r="AA15" s="42"/>
      <c r="AE15" s="137" t="str">
        <f>初期条件設定表!U9</f>
        <v>プログラミング</v>
      </c>
      <c r="AF15" s="164" t="str">
        <f>初期条件設定表!V9</f>
        <v>システムテスト</v>
      </c>
    </row>
    <row r="16" spans="1:42" ht="45.9" customHeight="1">
      <c r="A16" s="89">
        <f t="shared" si="8"/>
        <v>46183</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46183</v>
      </c>
      <c r="Z16" s="41" t="str">
        <f t="shared" si="14"/>
        <v/>
      </c>
      <c r="AA16" s="42"/>
      <c r="AE16" s="137" t="str">
        <f>初期条件設定表!U10</f>
        <v>試作</v>
      </c>
      <c r="AF16" s="164" t="str">
        <f>初期条件設定表!V10</f>
        <v>システム方式設計</v>
      </c>
    </row>
    <row r="17" spans="1:32" ht="45.9" customHeight="1">
      <c r="A17" s="89">
        <f t="shared" si="8"/>
        <v>46184</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46184</v>
      </c>
      <c r="Z17" s="41" t="str">
        <f t="shared" si="14"/>
        <v/>
      </c>
      <c r="AA17" s="42"/>
      <c r="AE17" s="137" t="str">
        <f>初期条件設定表!U11</f>
        <v>単体テスト</v>
      </c>
      <c r="AF17" s="164" t="str">
        <f>初期条件設定表!V11</f>
        <v>システム結合</v>
      </c>
    </row>
    <row r="18" spans="1:32" ht="45.9" customHeight="1">
      <c r="A18" s="89">
        <f t="shared" si="8"/>
        <v>46185</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46185</v>
      </c>
      <c r="Z18" s="41" t="str">
        <f t="shared" si="14"/>
        <v/>
      </c>
      <c r="AA18" s="42"/>
      <c r="AE18" s="137" t="str">
        <f>初期条件設定表!U12</f>
        <v>総合テスト</v>
      </c>
      <c r="AF18" s="164" t="str">
        <f>初期条件設定表!V12</f>
        <v>ソフトウェア設計</v>
      </c>
    </row>
    <row r="19" spans="1:32" ht="45.9" customHeight="1">
      <c r="A19" s="89">
        <f t="shared" si="8"/>
        <v>46188</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46188</v>
      </c>
      <c r="Z19" s="41" t="str">
        <f t="shared" si="14"/>
        <v/>
      </c>
      <c r="AA19" s="42"/>
      <c r="AE19" s="137" t="str">
        <f>初期条件設定表!U13</f>
        <v xml:space="preserve"> </v>
      </c>
      <c r="AF19" s="164" t="str">
        <f>初期条件設定表!V13</f>
        <v>ソフトウェアテスト</v>
      </c>
    </row>
    <row r="20" spans="1:32" ht="45.9" customHeight="1">
      <c r="A20" s="89">
        <f t="shared" si="8"/>
        <v>46189</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46189</v>
      </c>
      <c r="Z20" s="41" t="str">
        <f t="shared" si="14"/>
        <v/>
      </c>
      <c r="AA20" s="42"/>
      <c r="AE20" s="137" t="str">
        <f>初期条件設定表!U14</f>
        <v xml:space="preserve"> </v>
      </c>
      <c r="AF20" s="164" t="str">
        <f>初期条件設定表!V14</f>
        <v>プログラミング</v>
      </c>
    </row>
    <row r="21" spans="1:32" ht="45.9" customHeight="1">
      <c r="A21" s="89">
        <f t="shared" si="8"/>
        <v>46190</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46190</v>
      </c>
      <c r="Z21" s="41" t="str">
        <f t="shared" si="14"/>
        <v/>
      </c>
      <c r="AA21" s="42"/>
      <c r="AE21" s="137" t="str">
        <f>初期条件設定表!U15</f>
        <v xml:space="preserve"> </v>
      </c>
      <c r="AF21" s="164" t="str">
        <f>初期条件設定表!V15</f>
        <v>デバッグ</v>
      </c>
    </row>
    <row r="22" spans="1:32" ht="45.9" customHeight="1">
      <c r="A22" s="89">
        <f t="shared" si="8"/>
        <v>46191</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46191</v>
      </c>
      <c r="Z22" s="41" t="str">
        <f t="shared" si="14"/>
        <v/>
      </c>
      <c r="AA22" s="42"/>
      <c r="AE22" s="137" t="str">
        <f>初期条件設定表!U16</f>
        <v xml:space="preserve"> </v>
      </c>
      <c r="AF22" s="164" t="str">
        <f>初期条件設定表!V16</f>
        <v>要求仕様書作成</v>
      </c>
    </row>
    <row r="23" spans="1:32" ht="45.9" customHeight="1">
      <c r="A23" s="89">
        <f t="shared" si="8"/>
        <v>46192</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46192</v>
      </c>
      <c r="Z23" s="41" t="str">
        <f t="shared" si="14"/>
        <v/>
      </c>
      <c r="AA23" s="42"/>
      <c r="AE23" s="137" t="str">
        <f>初期条件設定表!U17</f>
        <v xml:space="preserve"> </v>
      </c>
      <c r="AF23" s="164" t="str">
        <f>初期条件設定表!V17</f>
        <v>製図</v>
      </c>
    </row>
    <row r="24" spans="1:32" ht="45.9" customHeight="1">
      <c r="A24" s="89">
        <f t="shared" si="8"/>
        <v>46195</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46195</v>
      </c>
      <c r="Z24" s="41" t="str">
        <f t="shared" si="14"/>
        <v/>
      </c>
      <c r="AA24" s="42"/>
      <c r="AE24" s="137" t="str">
        <f>初期条件設定表!U18</f>
        <v xml:space="preserve"> </v>
      </c>
      <c r="AF24" s="164" t="str">
        <f>初期条件設定表!V18</f>
        <v>シミュレーション</v>
      </c>
    </row>
    <row r="25" spans="1:32" ht="45.9" customHeight="1">
      <c r="A25" s="89">
        <f t="shared" si="8"/>
        <v>46196</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46196</v>
      </c>
      <c r="Z25" s="41" t="str">
        <f t="shared" si="14"/>
        <v/>
      </c>
      <c r="AA25" s="42"/>
      <c r="AE25" s="137" t="str">
        <f>初期条件設定表!U19</f>
        <v xml:space="preserve"> </v>
      </c>
      <c r="AF25" s="164" t="str">
        <f>初期条件設定表!V19</f>
        <v>製造・加工</v>
      </c>
    </row>
    <row r="26" spans="1:32" ht="45.9" customHeight="1">
      <c r="A26" s="89">
        <f t="shared" si="8"/>
        <v>46197</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46197</v>
      </c>
      <c r="Z26" s="41" t="str">
        <f t="shared" si="14"/>
        <v/>
      </c>
      <c r="AA26" s="42"/>
      <c r="AE26" s="137" t="str">
        <f>初期条件設定表!U20</f>
        <v xml:space="preserve"> </v>
      </c>
      <c r="AF26" s="164" t="str">
        <f>初期条件設定表!V20</f>
        <v>組み立て</v>
      </c>
    </row>
    <row r="27" spans="1:32" ht="45.9" customHeight="1">
      <c r="A27" s="89">
        <f t="shared" si="8"/>
        <v>46198</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46198</v>
      </c>
      <c r="Z27" s="41" t="str">
        <f t="shared" si="14"/>
        <v/>
      </c>
      <c r="AA27" s="42"/>
      <c r="AE27" s="137" t="str">
        <f>初期条件設定表!U21</f>
        <v xml:space="preserve"> </v>
      </c>
      <c r="AF27" s="164" t="str">
        <f>初期条件設定表!V21</f>
        <v>動作・性能試験</v>
      </c>
    </row>
    <row r="28" spans="1:32" ht="45.9" customHeight="1">
      <c r="A28" s="89">
        <f t="shared" si="8"/>
        <v>46199</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46199</v>
      </c>
      <c r="Z28" s="41" t="str">
        <f t="shared" si="14"/>
        <v/>
      </c>
      <c r="AA28" s="42"/>
      <c r="AE28" s="137" t="str">
        <f>初期条件設定表!U22</f>
        <v xml:space="preserve"> </v>
      </c>
      <c r="AF28" s="164" t="str">
        <f>初期条件設定表!V22</f>
        <v>運用テスト</v>
      </c>
    </row>
    <row r="29" spans="1:32" ht="45.9" customHeight="1">
      <c r="A29" s="89">
        <f t="shared" si="8"/>
        <v>46202</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f t="shared" si="12"/>
        <v>46202</v>
      </c>
      <c r="Z29" s="41" t="str">
        <f t="shared" si="14"/>
        <v/>
      </c>
      <c r="AA29" s="42"/>
      <c r="AE29" s="137" t="str">
        <f>初期条件設定表!U23</f>
        <v xml:space="preserve"> </v>
      </c>
      <c r="AF29" s="164" t="str">
        <f>初期条件設定表!V23</f>
        <v>○○</v>
      </c>
    </row>
    <row r="30" spans="1:32" ht="45.9" customHeight="1">
      <c r="A30" s="89">
        <f t="shared" si="8"/>
        <v>46203</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f t="shared" si="12"/>
        <v>46203</v>
      </c>
      <c r="Z30" s="41" t="str">
        <f t="shared" si="14"/>
        <v/>
      </c>
      <c r="AA30" s="42"/>
      <c r="AE30" s="137" t="str">
        <f>初期条件設定表!U24</f>
        <v xml:space="preserve"> </v>
      </c>
      <c r="AF30" s="164" t="str">
        <f>初期条件設定表!V24</f>
        <v>○○</v>
      </c>
    </row>
    <row r="31" spans="1:32" ht="45.9" customHeight="1">
      <c r="A31" s="89" t="str">
        <f t="shared" si="8"/>
        <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t="str">
        <f t="shared" si="12"/>
        <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6"/>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8"/>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2"/>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row>
    <row r="39" spans="1:27" ht="21.65" customHeight="1">
      <c r="O39" s="61"/>
      <c r="P39" s="61"/>
      <c r="Q39" s="61"/>
      <c r="R39" s="61"/>
      <c r="S39" s="61"/>
      <c r="T39" s="61"/>
      <c r="U39" s="61"/>
    </row>
    <row r="40" spans="1:27" ht="31.25" customHeight="1">
      <c r="M40" s="226" t="s">
        <v>149</v>
      </c>
      <c r="N40" s="238"/>
      <c r="O40" s="61"/>
      <c r="P40" s="61"/>
      <c r="Q40" s="61"/>
      <c r="R40" s="61"/>
      <c r="S40" s="61"/>
      <c r="T40" s="61"/>
      <c r="U40" s="61"/>
    </row>
    <row r="41" spans="1:27" ht="31.25" customHeight="1">
      <c r="M41" s="226" t="s">
        <v>150</v>
      </c>
      <c r="N41" s="238"/>
      <c r="O41" s="61"/>
      <c r="P41" s="61"/>
      <c r="Q41" s="61"/>
      <c r="R41" s="61"/>
      <c r="S41" s="61"/>
      <c r="T41" s="61"/>
      <c r="U41" s="61"/>
    </row>
    <row r="42" spans="1:27" ht="31.25" customHeight="1">
      <c r="M42" s="226" t="s">
        <v>151</v>
      </c>
      <c r="N42" s="238"/>
      <c r="O42" s="61"/>
      <c r="P42" s="61"/>
      <c r="Q42" s="61"/>
      <c r="R42" s="61"/>
      <c r="S42" s="61"/>
      <c r="T42" s="61"/>
      <c r="U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 ref="E3:N5"/>
    <mergeCell ref="J6:N6"/>
  </mergeCells>
  <phoneticPr fontId="3"/>
  <dataValidations count="5">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（2026年7月支払分）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従事者別直接人件費集計表（後期）'!A24</f>
        <v>2026</v>
      </c>
      <c r="AK1" s="61"/>
      <c r="AL1" s="61"/>
      <c r="AM1" s="64" t="s">
        <v>41</v>
      </c>
      <c r="AN1" s="66" t="str">
        <f ca="1">RIGHT(CELL("filename",A1),LEN(CELL("filename",A1))-FIND("]",CELL("filename",A1)))</f>
        <v>2026年7月作業分</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従事者別直接人件費集計表（後期）'!D24</f>
        <v>7</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46204</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46234</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31</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75" t="s">
        <v>97</v>
      </c>
      <c r="AF6" s="70" t="str">
        <f>IF(初期条件設定表!$C$24="末",TEXT(DATE(AJ1,AJ2,1)-1,"d"),初期条件設定表!$C$24)</f>
        <v>30</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76"/>
      <c r="Y7" s="176"/>
      <c r="AI7" s="110" t="s">
        <v>110</v>
      </c>
      <c r="AJ7" s="111">
        <f>IF(初期条件設定表!C26="当月",' 入力用 従事者別直接人件費集計表（後期）'!A24,' 入力用 従事者別直接人件費集計表（後期）'!A25)</f>
        <v>2026</v>
      </c>
    </row>
    <row r="8" spans="1:42" s="110" customFormat="1" ht="24" customHeight="1" thickBot="1">
      <c r="A8" s="312"/>
      <c r="B8" s="314"/>
      <c r="C8" s="314"/>
      <c r="D8" s="314"/>
      <c r="E8" s="318"/>
      <c r="F8" s="319"/>
      <c r="G8" s="319"/>
      <c r="H8" s="320"/>
      <c r="I8" s="324"/>
      <c r="J8" s="324"/>
      <c r="K8" s="321"/>
      <c r="L8" s="322"/>
      <c r="M8" s="172" t="s">
        <v>116</v>
      </c>
      <c r="N8" s="173" t="s">
        <v>121</v>
      </c>
      <c r="O8" s="310"/>
      <c r="P8" s="309"/>
      <c r="Q8" s="309"/>
      <c r="R8" s="309"/>
      <c r="S8" s="309"/>
      <c r="T8" s="309"/>
      <c r="U8" s="309"/>
      <c r="V8" s="309"/>
      <c r="W8" s="308"/>
      <c r="X8" s="176"/>
      <c r="Y8" s="176"/>
      <c r="AI8" s="110" t="s">
        <v>109</v>
      </c>
      <c r="AJ8" s="111">
        <f>IF(初期条件設定表!C26="当月",' 入力用 従事者別直接人件費集計表（後期）'!D24,' 入力用 従事者別直接人件費集計表（後期）'!D25)</f>
        <v>7</v>
      </c>
    </row>
    <row r="9" spans="1:42" ht="45.9" customHeight="1">
      <c r="A9" s="89">
        <f>Y9</f>
        <v>46204</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46204</v>
      </c>
      <c r="AA9" s="42"/>
    </row>
    <row r="10" spans="1:42" ht="45.9" customHeight="1">
      <c r="A10" s="89">
        <f t="shared" ref="A10:A35" si="8">Y10</f>
        <v>46205</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46205</v>
      </c>
      <c r="AA10" s="42"/>
      <c r="AE10" s="162" t="s">
        <v>117</v>
      </c>
      <c r="AF10" s="162" t="s">
        <v>127</v>
      </c>
    </row>
    <row r="11" spans="1:42" ht="45.9" customHeight="1">
      <c r="A11" s="89">
        <f t="shared" si="8"/>
        <v>46206</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46206</v>
      </c>
      <c r="AA11" s="42"/>
      <c r="AE11" s="137" t="str">
        <f>初期条件設定表!U5</f>
        <v>　</v>
      </c>
      <c r="AF11" s="163" t="str">
        <f>初期条件設定表!V5</f>
        <v>　</v>
      </c>
    </row>
    <row r="12" spans="1:42" ht="45.9" customHeight="1">
      <c r="A12" s="89">
        <f t="shared" si="8"/>
        <v>46209</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46209</v>
      </c>
      <c r="AA12" s="42"/>
      <c r="AE12" s="137" t="str">
        <f>初期条件設定表!U6</f>
        <v>設計</v>
      </c>
      <c r="AF12" s="164" t="str">
        <f>初期条件設定表!V6</f>
        <v>要件定義</v>
      </c>
    </row>
    <row r="13" spans="1:42" ht="45.9" customHeight="1">
      <c r="A13" s="89">
        <f t="shared" si="8"/>
        <v>46210</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46210</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46211</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46211</v>
      </c>
      <c r="Z14" s="41" t="str">
        <f t="shared" si="14"/>
        <v/>
      </c>
      <c r="AA14" s="42"/>
      <c r="AE14" s="137" t="str">
        <f>初期条件設定表!U8</f>
        <v>目標仕様</v>
      </c>
      <c r="AF14" s="164" t="str">
        <f>初期条件設定表!V8</f>
        <v>システム要件定義</v>
      </c>
    </row>
    <row r="15" spans="1:42" ht="45.9" customHeight="1">
      <c r="A15" s="89">
        <f t="shared" si="8"/>
        <v>46212</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46212</v>
      </c>
      <c r="Z15" s="41" t="str">
        <f t="shared" si="14"/>
        <v/>
      </c>
      <c r="AA15" s="42"/>
      <c r="AE15" s="137" t="str">
        <f>初期条件設定表!U9</f>
        <v>プログラミング</v>
      </c>
      <c r="AF15" s="164" t="str">
        <f>初期条件設定表!V9</f>
        <v>システムテスト</v>
      </c>
    </row>
    <row r="16" spans="1:42" ht="45.9" customHeight="1">
      <c r="A16" s="89">
        <f t="shared" si="8"/>
        <v>46213</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46213</v>
      </c>
      <c r="Z16" s="41" t="str">
        <f t="shared" si="14"/>
        <v/>
      </c>
      <c r="AA16" s="42"/>
      <c r="AE16" s="137" t="str">
        <f>初期条件設定表!U10</f>
        <v>試作</v>
      </c>
      <c r="AF16" s="164" t="str">
        <f>初期条件設定表!V10</f>
        <v>システム方式設計</v>
      </c>
    </row>
    <row r="17" spans="1:32" ht="45.9" customHeight="1">
      <c r="A17" s="89">
        <f t="shared" si="8"/>
        <v>46216</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46216</v>
      </c>
      <c r="Z17" s="41" t="str">
        <f t="shared" si="14"/>
        <v/>
      </c>
      <c r="AA17" s="42"/>
      <c r="AE17" s="137" t="str">
        <f>初期条件設定表!U11</f>
        <v>単体テスト</v>
      </c>
      <c r="AF17" s="164" t="str">
        <f>初期条件設定表!V11</f>
        <v>システム結合</v>
      </c>
    </row>
    <row r="18" spans="1:32" ht="45.9" customHeight="1">
      <c r="A18" s="89">
        <f t="shared" si="8"/>
        <v>46217</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46217</v>
      </c>
      <c r="Z18" s="41" t="str">
        <f t="shared" si="14"/>
        <v/>
      </c>
      <c r="AA18" s="42"/>
      <c r="AE18" s="137" t="str">
        <f>初期条件設定表!U12</f>
        <v>総合テスト</v>
      </c>
      <c r="AF18" s="164" t="str">
        <f>初期条件設定表!V12</f>
        <v>ソフトウェア設計</v>
      </c>
    </row>
    <row r="19" spans="1:32" ht="45.9" customHeight="1">
      <c r="A19" s="89">
        <f t="shared" si="8"/>
        <v>46218</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46218</v>
      </c>
      <c r="Z19" s="41" t="str">
        <f t="shared" si="14"/>
        <v/>
      </c>
      <c r="AA19" s="42"/>
      <c r="AE19" s="137" t="str">
        <f>初期条件設定表!U13</f>
        <v xml:space="preserve"> </v>
      </c>
      <c r="AF19" s="164" t="str">
        <f>初期条件設定表!V13</f>
        <v>ソフトウェアテスト</v>
      </c>
    </row>
    <row r="20" spans="1:32" ht="45.9" customHeight="1">
      <c r="A20" s="89">
        <f t="shared" si="8"/>
        <v>46219</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46219</v>
      </c>
      <c r="Z20" s="41" t="str">
        <f t="shared" si="14"/>
        <v/>
      </c>
      <c r="AA20" s="42"/>
      <c r="AE20" s="137" t="str">
        <f>初期条件設定表!U14</f>
        <v xml:space="preserve"> </v>
      </c>
      <c r="AF20" s="164" t="str">
        <f>初期条件設定表!V14</f>
        <v>プログラミング</v>
      </c>
    </row>
    <row r="21" spans="1:32" ht="45.9" customHeight="1">
      <c r="A21" s="89">
        <f t="shared" si="8"/>
        <v>46220</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46220</v>
      </c>
      <c r="Z21" s="41" t="str">
        <f t="shared" si="14"/>
        <v/>
      </c>
      <c r="AA21" s="42"/>
      <c r="AE21" s="137" t="str">
        <f>初期条件設定表!U15</f>
        <v xml:space="preserve"> </v>
      </c>
      <c r="AF21" s="164" t="str">
        <f>初期条件設定表!V15</f>
        <v>デバッグ</v>
      </c>
    </row>
    <row r="22" spans="1:32" ht="45.9" customHeight="1">
      <c r="A22" s="89">
        <f t="shared" si="8"/>
        <v>46223</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46223</v>
      </c>
      <c r="Z22" s="41" t="str">
        <f t="shared" si="14"/>
        <v/>
      </c>
      <c r="AA22" s="42"/>
      <c r="AE22" s="137" t="str">
        <f>初期条件設定表!U16</f>
        <v xml:space="preserve"> </v>
      </c>
      <c r="AF22" s="164" t="str">
        <f>初期条件設定表!V16</f>
        <v>要求仕様書作成</v>
      </c>
    </row>
    <row r="23" spans="1:32" ht="45.9" customHeight="1">
      <c r="A23" s="89">
        <f t="shared" si="8"/>
        <v>46224</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46224</v>
      </c>
      <c r="Z23" s="41" t="str">
        <f t="shared" si="14"/>
        <v/>
      </c>
      <c r="AA23" s="42"/>
      <c r="AE23" s="137" t="str">
        <f>初期条件設定表!U17</f>
        <v xml:space="preserve"> </v>
      </c>
      <c r="AF23" s="164" t="str">
        <f>初期条件設定表!V17</f>
        <v>製図</v>
      </c>
    </row>
    <row r="24" spans="1:32" ht="45.9" customHeight="1">
      <c r="A24" s="89">
        <f t="shared" si="8"/>
        <v>46225</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46225</v>
      </c>
      <c r="Z24" s="41" t="str">
        <f t="shared" si="14"/>
        <v/>
      </c>
      <c r="AA24" s="42"/>
      <c r="AE24" s="137" t="str">
        <f>初期条件設定表!U18</f>
        <v xml:space="preserve"> </v>
      </c>
      <c r="AF24" s="164" t="str">
        <f>初期条件設定表!V18</f>
        <v>シミュレーション</v>
      </c>
    </row>
    <row r="25" spans="1:32" ht="45.9" customHeight="1">
      <c r="A25" s="89">
        <f t="shared" si="8"/>
        <v>46226</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46226</v>
      </c>
      <c r="Z25" s="41" t="str">
        <f t="shared" si="14"/>
        <v/>
      </c>
      <c r="AA25" s="42"/>
      <c r="AE25" s="137" t="str">
        <f>初期条件設定表!U19</f>
        <v xml:space="preserve"> </v>
      </c>
      <c r="AF25" s="164" t="str">
        <f>初期条件設定表!V19</f>
        <v>製造・加工</v>
      </c>
    </row>
    <row r="26" spans="1:32" ht="45.9" customHeight="1">
      <c r="A26" s="89">
        <f t="shared" si="8"/>
        <v>46227</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46227</v>
      </c>
      <c r="Z26" s="41" t="str">
        <f t="shared" si="14"/>
        <v/>
      </c>
      <c r="AA26" s="42"/>
      <c r="AE26" s="137" t="str">
        <f>初期条件設定表!U20</f>
        <v xml:space="preserve"> </v>
      </c>
      <c r="AF26" s="164" t="str">
        <f>初期条件設定表!V20</f>
        <v>組み立て</v>
      </c>
    </row>
    <row r="27" spans="1:32" ht="45.9" customHeight="1">
      <c r="A27" s="89">
        <f t="shared" si="8"/>
        <v>46230</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46230</v>
      </c>
      <c r="Z27" s="41" t="str">
        <f t="shared" si="14"/>
        <v/>
      </c>
      <c r="AA27" s="42"/>
      <c r="AE27" s="137" t="str">
        <f>初期条件設定表!U21</f>
        <v xml:space="preserve"> </v>
      </c>
      <c r="AF27" s="164" t="str">
        <f>初期条件設定表!V21</f>
        <v>動作・性能試験</v>
      </c>
    </row>
    <row r="28" spans="1:32" ht="45.9" customHeight="1">
      <c r="A28" s="89">
        <f t="shared" si="8"/>
        <v>46231</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46231</v>
      </c>
      <c r="Z28" s="41" t="str">
        <f t="shared" si="14"/>
        <v/>
      </c>
      <c r="AA28" s="42"/>
      <c r="AE28" s="137" t="str">
        <f>初期条件設定表!U22</f>
        <v xml:space="preserve"> </v>
      </c>
      <c r="AF28" s="164" t="str">
        <f>初期条件設定表!V22</f>
        <v>運用テスト</v>
      </c>
    </row>
    <row r="29" spans="1:32" ht="45.9" customHeight="1">
      <c r="A29" s="89">
        <f t="shared" si="8"/>
        <v>46232</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f t="shared" si="12"/>
        <v>46232</v>
      </c>
      <c r="Z29" s="41" t="str">
        <f t="shared" si="14"/>
        <v/>
      </c>
      <c r="AA29" s="42"/>
      <c r="AE29" s="137" t="str">
        <f>初期条件設定表!U23</f>
        <v xml:space="preserve"> </v>
      </c>
      <c r="AF29" s="164" t="str">
        <f>初期条件設定表!V23</f>
        <v>○○</v>
      </c>
    </row>
    <row r="30" spans="1:32" ht="45.9" customHeight="1">
      <c r="A30" s="89">
        <f t="shared" si="8"/>
        <v>46233</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f t="shared" si="12"/>
        <v>46233</v>
      </c>
      <c r="Z30" s="41" t="str">
        <f t="shared" si="14"/>
        <v/>
      </c>
      <c r="AA30" s="42"/>
      <c r="AE30" s="137" t="str">
        <f>初期条件設定表!U24</f>
        <v xml:space="preserve"> </v>
      </c>
      <c r="AF30" s="164" t="str">
        <f>初期条件設定表!V24</f>
        <v>○○</v>
      </c>
    </row>
    <row r="31" spans="1:32" ht="45.9" customHeight="1">
      <c r="A31" s="89">
        <f t="shared" si="8"/>
        <v>46234</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f t="shared" si="12"/>
        <v>46234</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6"/>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8"/>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2"/>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row>
    <row r="39" spans="1:27" ht="21.65" customHeight="1">
      <c r="O39" s="61"/>
      <c r="P39" s="61"/>
      <c r="Q39" s="61"/>
      <c r="R39" s="61"/>
      <c r="S39" s="61"/>
      <c r="T39" s="61"/>
      <c r="U39" s="61"/>
    </row>
    <row r="40" spans="1:27" ht="31.25" customHeight="1">
      <c r="M40" s="226" t="s">
        <v>149</v>
      </c>
      <c r="N40" s="238"/>
      <c r="O40" s="61"/>
      <c r="P40" s="61"/>
      <c r="Q40" s="61"/>
      <c r="R40" s="61"/>
      <c r="S40" s="61"/>
      <c r="T40" s="61"/>
      <c r="U40" s="61"/>
    </row>
    <row r="41" spans="1:27" ht="31.25" customHeight="1">
      <c r="M41" s="226" t="s">
        <v>150</v>
      </c>
      <c r="N41" s="238"/>
      <c r="O41" s="61"/>
      <c r="P41" s="61"/>
      <c r="Q41" s="61"/>
      <c r="R41" s="61"/>
      <c r="S41" s="61"/>
      <c r="T41" s="61"/>
      <c r="U41" s="61"/>
    </row>
    <row r="42" spans="1:27" ht="31.25" customHeight="1">
      <c r="M42" s="226" t="s">
        <v>151</v>
      </c>
      <c r="N42" s="238"/>
      <c r="O42" s="61"/>
      <c r="P42" s="61"/>
      <c r="Q42" s="61"/>
      <c r="R42" s="61"/>
      <c r="S42" s="61"/>
      <c r="T42" s="61"/>
      <c r="U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 ref="E3:N5"/>
    <mergeCell ref="J6:N6"/>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（2026年8月支払分）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従事者別直接人件費集計表（後期）'!A25</f>
        <v>2026</v>
      </c>
      <c r="AK1" s="61"/>
      <c r="AL1" s="61"/>
      <c r="AM1" s="64" t="s">
        <v>41</v>
      </c>
      <c r="AN1" s="66" t="str">
        <f ca="1">RIGHT(CELL("filename",A1),LEN(CELL("filename",A1))-FIND("]",CELL("filename",A1)))</f>
        <v>2026年8月作業分</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従事者別直接人件費集計表（後期）'!D25</f>
        <v>8</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46235</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46265</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31</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75" t="s">
        <v>97</v>
      </c>
      <c r="AF6" s="70" t="str">
        <f>IF(初期条件設定表!$C$24="末",TEXT(DATE(AJ1,AJ2,1)-1,"d"),初期条件設定表!$C$24)</f>
        <v>31</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76"/>
      <c r="Y7" s="176"/>
      <c r="AI7" s="110" t="s">
        <v>110</v>
      </c>
      <c r="AJ7" s="111">
        <f>IF(初期条件設定表!C26="当月",' 入力用 従事者別直接人件費集計表（後期）'!A25,' 入力用 従事者別直接人件費集計表（後期）'!A26)</f>
        <v>2026</v>
      </c>
    </row>
    <row r="8" spans="1:42" s="110" customFormat="1" ht="24" customHeight="1" thickBot="1">
      <c r="A8" s="312"/>
      <c r="B8" s="314"/>
      <c r="C8" s="314"/>
      <c r="D8" s="314"/>
      <c r="E8" s="318"/>
      <c r="F8" s="319"/>
      <c r="G8" s="319"/>
      <c r="H8" s="320"/>
      <c r="I8" s="324"/>
      <c r="J8" s="324"/>
      <c r="K8" s="321"/>
      <c r="L8" s="322"/>
      <c r="M8" s="172" t="s">
        <v>116</v>
      </c>
      <c r="N8" s="173" t="s">
        <v>121</v>
      </c>
      <c r="O8" s="310"/>
      <c r="P8" s="309"/>
      <c r="Q8" s="309"/>
      <c r="R8" s="309"/>
      <c r="S8" s="309"/>
      <c r="T8" s="309"/>
      <c r="U8" s="309"/>
      <c r="V8" s="309"/>
      <c r="W8" s="308"/>
      <c r="X8" s="176"/>
      <c r="Y8" s="176"/>
      <c r="AI8" s="110" t="s">
        <v>109</v>
      </c>
      <c r="AJ8" s="111">
        <f>IF(初期条件設定表!C26="当月",' 入力用 従事者別直接人件費集計表（後期）'!D25,' 入力用 従事者別直接人件費集計表（後期）'!D26)</f>
        <v>8</v>
      </c>
    </row>
    <row r="9" spans="1:42" ht="45.9" customHeight="1">
      <c r="A9" s="89">
        <f>Y9</f>
        <v>46237</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46237</v>
      </c>
      <c r="AA9" s="42"/>
    </row>
    <row r="10" spans="1:42" ht="45.9" customHeight="1">
      <c r="A10" s="89">
        <f t="shared" ref="A10:A35" si="8">Y10</f>
        <v>46238</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46238</v>
      </c>
      <c r="AA10" s="42"/>
      <c r="AE10" s="162" t="s">
        <v>117</v>
      </c>
      <c r="AF10" s="162" t="s">
        <v>127</v>
      </c>
    </row>
    <row r="11" spans="1:42" ht="45.9" customHeight="1">
      <c r="A11" s="89">
        <f t="shared" si="8"/>
        <v>46239</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46239</v>
      </c>
      <c r="AA11" s="42"/>
      <c r="AE11" s="137" t="str">
        <f>初期条件設定表!U5</f>
        <v>　</v>
      </c>
      <c r="AF11" s="163" t="str">
        <f>初期条件設定表!V5</f>
        <v>　</v>
      </c>
    </row>
    <row r="12" spans="1:42" ht="45.9" customHeight="1">
      <c r="A12" s="89">
        <f t="shared" si="8"/>
        <v>46240</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46240</v>
      </c>
      <c r="AA12" s="42"/>
      <c r="AE12" s="137" t="str">
        <f>初期条件設定表!U6</f>
        <v>設計</v>
      </c>
      <c r="AF12" s="164" t="str">
        <f>初期条件設定表!V6</f>
        <v>要件定義</v>
      </c>
    </row>
    <row r="13" spans="1:42" ht="45.9" customHeight="1">
      <c r="A13" s="89">
        <f t="shared" si="8"/>
        <v>46241</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46241</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46244</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46244</v>
      </c>
      <c r="Z14" s="41" t="str">
        <f t="shared" si="14"/>
        <v/>
      </c>
      <c r="AA14" s="42"/>
      <c r="AE14" s="137" t="str">
        <f>初期条件設定表!U8</f>
        <v>目標仕様</v>
      </c>
      <c r="AF14" s="164" t="str">
        <f>初期条件設定表!V8</f>
        <v>システム要件定義</v>
      </c>
    </row>
    <row r="15" spans="1:42" ht="45.9" customHeight="1">
      <c r="A15" s="89">
        <f t="shared" si="8"/>
        <v>46245</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46245</v>
      </c>
      <c r="Z15" s="41" t="str">
        <f t="shared" si="14"/>
        <v/>
      </c>
      <c r="AA15" s="42"/>
      <c r="AE15" s="137" t="str">
        <f>初期条件設定表!U9</f>
        <v>プログラミング</v>
      </c>
      <c r="AF15" s="164" t="str">
        <f>初期条件設定表!V9</f>
        <v>システムテスト</v>
      </c>
    </row>
    <row r="16" spans="1:42" ht="45.9" customHeight="1">
      <c r="A16" s="89">
        <f t="shared" si="8"/>
        <v>46246</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46246</v>
      </c>
      <c r="Z16" s="41" t="str">
        <f t="shared" si="14"/>
        <v/>
      </c>
      <c r="AA16" s="42"/>
      <c r="AE16" s="137" t="str">
        <f>初期条件設定表!U10</f>
        <v>試作</v>
      </c>
      <c r="AF16" s="164" t="str">
        <f>初期条件設定表!V10</f>
        <v>システム方式設計</v>
      </c>
    </row>
    <row r="17" spans="1:32" ht="45.9" customHeight="1">
      <c r="A17" s="89">
        <f t="shared" si="8"/>
        <v>46247</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46247</v>
      </c>
      <c r="Z17" s="41" t="str">
        <f t="shared" si="14"/>
        <v/>
      </c>
      <c r="AA17" s="42"/>
      <c r="AE17" s="137" t="str">
        <f>初期条件設定表!U11</f>
        <v>単体テスト</v>
      </c>
      <c r="AF17" s="164" t="str">
        <f>初期条件設定表!V11</f>
        <v>システム結合</v>
      </c>
    </row>
    <row r="18" spans="1:32" ht="45.9" customHeight="1">
      <c r="A18" s="89">
        <f t="shared" si="8"/>
        <v>46248</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46248</v>
      </c>
      <c r="Z18" s="41" t="str">
        <f t="shared" si="14"/>
        <v/>
      </c>
      <c r="AA18" s="42"/>
      <c r="AE18" s="137" t="str">
        <f>初期条件設定表!U12</f>
        <v>総合テスト</v>
      </c>
      <c r="AF18" s="164" t="str">
        <f>初期条件設定表!V12</f>
        <v>ソフトウェア設計</v>
      </c>
    </row>
    <row r="19" spans="1:32" ht="45.9" customHeight="1">
      <c r="A19" s="89">
        <f t="shared" si="8"/>
        <v>46251</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46251</v>
      </c>
      <c r="Z19" s="41" t="str">
        <f t="shared" si="14"/>
        <v/>
      </c>
      <c r="AA19" s="42"/>
      <c r="AE19" s="137" t="str">
        <f>初期条件設定表!U13</f>
        <v xml:space="preserve"> </v>
      </c>
      <c r="AF19" s="164" t="str">
        <f>初期条件設定表!V13</f>
        <v>ソフトウェアテスト</v>
      </c>
    </row>
    <row r="20" spans="1:32" ht="45.9" customHeight="1">
      <c r="A20" s="89">
        <f t="shared" si="8"/>
        <v>46252</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46252</v>
      </c>
      <c r="Z20" s="41" t="str">
        <f t="shared" si="14"/>
        <v/>
      </c>
      <c r="AA20" s="42"/>
      <c r="AE20" s="137" t="str">
        <f>初期条件設定表!U14</f>
        <v xml:space="preserve"> </v>
      </c>
      <c r="AF20" s="164" t="str">
        <f>初期条件設定表!V14</f>
        <v>プログラミング</v>
      </c>
    </row>
    <row r="21" spans="1:32" ht="45.9" customHeight="1">
      <c r="A21" s="89">
        <f t="shared" si="8"/>
        <v>46253</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46253</v>
      </c>
      <c r="Z21" s="41" t="str">
        <f t="shared" si="14"/>
        <v/>
      </c>
      <c r="AA21" s="42"/>
      <c r="AE21" s="137" t="str">
        <f>初期条件設定表!U15</f>
        <v xml:space="preserve"> </v>
      </c>
      <c r="AF21" s="164" t="str">
        <f>初期条件設定表!V15</f>
        <v>デバッグ</v>
      </c>
    </row>
    <row r="22" spans="1:32" ht="45.9" customHeight="1">
      <c r="A22" s="89">
        <f t="shared" si="8"/>
        <v>46254</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46254</v>
      </c>
      <c r="Z22" s="41" t="str">
        <f t="shared" si="14"/>
        <v/>
      </c>
      <c r="AA22" s="42"/>
      <c r="AE22" s="137" t="str">
        <f>初期条件設定表!U16</f>
        <v xml:space="preserve"> </v>
      </c>
      <c r="AF22" s="164" t="str">
        <f>初期条件設定表!V16</f>
        <v>要求仕様書作成</v>
      </c>
    </row>
    <row r="23" spans="1:32" ht="45.9" customHeight="1">
      <c r="A23" s="89">
        <f t="shared" si="8"/>
        <v>46255</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46255</v>
      </c>
      <c r="Z23" s="41" t="str">
        <f t="shared" si="14"/>
        <v/>
      </c>
      <c r="AA23" s="42"/>
      <c r="AE23" s="137" t="str">
        <f>初期条件設定表!U17</f>
        <v xml:space="preserve"> </v>
      </c>
      <c r="AF23" s="164" t="str">
        <f>初期条件設定表!V17</f>
        <v>製図</v>
      </c>
    </row>
    <row r="24" spans="1:32" ht="45.9" customHeight="1">
      <c r="A24" s="89">
        <f t="shared" si="8"/>
        <v>46258</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46258</v>
      </c>
      <c r="Z24" s="41" t="str">
        <f t="shared" si="14"/>
        <v/>
      </c>
      <c r="AA24" s="42"/>
      <c r="AE24" s="137" t="str">
        <f>初期条件設定表!U18</f>
        <v xml:space="preserve"> </v>
      </c>
      <c r="AF24" s="164" t="str">
        <f>初期条件設定表!V18</f>
        <v>シミュレーション</v>
      </c>
    </row>
    <row r="25" spans="1:32" ht="45.9" customHeight="1">
      <c r="A25" s="89">
        <f t="shared" si="8"/>
        <v>46259</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46259</v>
      </c>
      <c r="Z25" s="41" t="str">
        <f t="shared" si="14"/>
        <v/>
      </c>
      <c r="AA25" s="42"/>
      <c r="AE25" s="137" t="str">
        <f>初期条件設定表!U19</f>
        <v xml:space="preserve"> </v>
      </c>
      <c r="AF25" s="164" t="str">
        <f>初期条件設定表!V19</f>
        <v>製造・加工</v>
      </c>
    </row>
    <row r="26" spans="1:32" ht="45.9" customHeight="1">
      <c r="A26" s="89">
        <f t="shared" si="8"/>
        <v>46260</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46260</v>
      </c>
      <c r="Z26" s="41" t="str">
        <f t="shared" si="14"/>
        <v/>
      </c>
      <c r="AA26" s="42"/>
      <c r="AE26" s="137" t="str">
        <f>初期条件設定表!U20</f>
        <v xml:space="preserve"> </v>
      </c>
      <c r="AF26" s="164" t="str">
        <f>初期条件設定表!V20</f>
        <v>組み立て</v>
      </c>
    </row>
    <row r="27" spans="1:32" ht="45.9" customHeight="1">
      <c r="A27" s="89">
        <f t="shared" si="8"/>
        <v>46261</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46261</v>
      </c>
      <c r="Z27" s="41" t="str">
        <f t="shared" si="14"/>
        <v/>
      </c>
      <c r="AA27" s="42"/>
      <c r="AE27" s="137" t="str">
        <f>初期条件設定表!U21</f>
        <v xml:space="preserve"> </v>
      </c>
      <c r="AF27" s="164" t="str">
        <f>初期条件設定表!V21</f>
        <v>動作・性能試験</v>
      </c>
    </row>
    <row r="28" spans="1:32" ht="45.9" customHeight="1">
      <c r="A28" s="89">
        <f t="shared" si="8"/>
        <v>46262</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46262</v>
      </c>
      <c r="Z28" s="41" t="str">
        <f t="shared" si="14"/>
        <v/>
      </c>
      <c r="AA28" s="42"/>
      <c r="AE28" s="137" t="str">
        <f>初期条件設定表!U22</f>
        <v xml:space="preserve"> </v>
      </c>
      <c r="AF28" s="164" t="str">
        <f>初期条件設定表!V22</f>
        <v>運用テスト</v>
      </c>
    </row>
    <row r="29" spans="1:32" ht="45.9" customHeight="1">
      <c r="A29" s="89">
        <f t="shared" si="8"/>
        <v>46265</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f t="shared" si="12"/>
        <v>46265</v>
      </c>
      <c r="Z29" s="41" t="str">
        <f t="shared" si="14"/>
        <v/>
      </c>
      <c r="AA29" s="42"/>
      <c r="AE29" s="137" t="str">
        <f>初期条件設定表!U23</f>
        <v xml:space="preserve"> </v>
      </c>
      <c r="AF29" s="164" t="str">
        <f>初期条件設定表!V23</f>
        <v>○○</v>
      </c>
    </row>
    <row r="30" spans="1:32" ht="45.9" customHeight="1">
      <c r="A30" s="89" t="str">
        <f t="shared" si="8"/>
        <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t="str">
        <f t="shared" si="12"/>
        <v/>
      </c>
      <c r="Z30" s="41" t="str">
        <f t="shared" si="14"/>
        <v/>
      </c>
      <c r="AA30" s="42"/>
      <c r="AE30" s="137" t="str">
        <f>初期条件設定表!U24</f>
        <v xml:space="preserve"> </v>
      </c>
      <c r="AF30" s="164" t="str">
        <f>初期条件設定表!V24</f>
        <v>○○</v>
      </c>
    </row>
    <row r="31" spans="1:32" ht="45.9" customHeight="1">
      <c r="A31" s="89" t="str">
        <f t="shared" si="8"/>
        <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t="str">
        <f t="shared" si="12"/>
        <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0"/>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0"/>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4"/>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row>
    <row r="39" spans="1:27" ht="21.65" customHeight="1">
      <c r="O39" s="61"/>
      <c r="P39" s="61"/>
      <c r="Q39" s="61"/>
      <c r="R39" s="61"/>
      <c r="S39" s="61"/>
      <c r="T39" s="61"/>
      <c r="U39" s="61"/>
    </row>
    <row r="40" spans="1:27" ht="31.25" customHeight="1">
      <c r="M40" s="226" t="s">
        <v>149</v>
      </c>
      <c r="N40" s="238"/>
      <c r="O40" s="61"/>
      <c r="P40" s="61"/>
      <c r="Q40" s="61"/>
      <c r="R40" s="61"/>
      <c r="S40" s="61"/>
      <c r="T40" s="61"/>
      <c r="U40" s="61"/>
    </row>
    <row r="41" spans="1:27" ht="31.25" customHeight="1">
      <c r="M41" s="226" t="s">
        <v>150</v>
      </c>
      <c r="N41" s="238"/>
      <c r="O41" s="61"/>
      <c r="P41" s="61"/>
      <c r="Q41" s="61"/>
      <c r="R41" s="61"/>
      <c r="S41" s="61"/>
      <c r="T41" s="61"/>
      <c r="U41" s="61"/>
    </row>
    <row r="42" spans="1:27" ht="31.25" customHeight="1">
      <c r="M42" s="226" t="s">
        <v>151</v>
      </c>
      <c r="N42" s="238"/>
      <c r="O42" s="61"/>
      <c r="P42" s="61"/>
      <c r="Q42" s="61"/>
      <c r="R42" s="61"/>
      <c r="S42" s="61"/>
      <c r="T42" s="61"/>
      <c r="U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 ref="E3:N5"/>
    <mergeCell ref="J6:N6"/>
  </mergeCells>
  <phoneticPr fontId="3"/>
  <dataValidations count="4">
    <dataValidation type="list" allowBlank="1" showInputMessage="1" showErrorMessage="1" sqref="N33:N35">
      <formula1>$AF$11:$AF$16</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 type="list" allowBlank="1" showInputMessage="1" showErrorMessage="1" sqref="M9:M35">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（2026年9月支払分）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従事者別直接人件費集計表（後期）'!A26</f>
        <v>2026</v>
      </c>
      <c r="AK1" s="61"/>
      <c r="AL1" s="61"/>
      <c r="AM1" s="64" t="s">
        <v>41</v>
      </c>
      <c r="AN1" s="66" t="str">
        <f ca="1">RIGHT(CELL("filename",A1),LEN(CELL("filename",A1))-FIND("]",CELL("filename",A1)))</f>
        <v>2026年9月作業分</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従事者別直接人件費集計表（後期）'!D26</f>
        <v>9</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46266</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46295</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30</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75" t="s">
        <v>97</v>
      </c>
      <c r="AF6" s="70" t="str">
        <f>IF(初期条件設定表!$C$24="末",TEXT(DATE(AJ1,AJ2,1)-1,"d"),初期条件設定表!$C$24)</f>
        <v>31</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76"/>
      <c r="Y7" s="176"/>
      <c r="AI7" s="110" t="s">
        <v>110</v>
      </c>
      <c r="AJ7" s="111">
        <f>IF(初期条件設定表!C26="当月",' 入力用 従事者別直接人件費集計表（後期）'!A26,' 入力用 従事者別直接人件費集計表（後期）'!A27)</f>
        <v>2026</v>
      </c>
    </row>
    <row r="8" spans="1:42" s="110" customFormat="1" ht="24" customHeight="1" thickBot="1">
      <c r="A8" s="312"/>
      <c r="B8" s="314"/>
      <c r="C8" s="314"/>
      <c r="D8" s="314"/>
      <c r="E8" s="318"/>
      <c r="F8" s="319"/>
      <c r="G8" s="319"/>
      <c r="H8" s="320"/>
      <c r="I8" s="324"/>
      <c r="J8" s="324"/>
      <c r="K8" s="321"/>
      <c r="L8" s="322"/>
      <c r="M8" s="172" t="s">
        <v>116</v>
      </c>
      <c r="N8" s="173" t="s">
        <v>121</v>
      </c>
      <c r="O8" s="310"/>
      <c r="P8" s="309"/>
      <c r="Q8" s="309"/>
      <c r="R8" s="309"/>
      <c r="S8" s="309"/>
      <c r="T8" s="309"/>
      <c r="U8" s="309"/>
      <c r="V8" s="309"/>
      <c r="W8" s="308"/>
      <c r="X8" s="176"/>
      <c r="Y8" s="176"/>
      <c r="AI8" s="110" t="s">
        <v>109</v>
      </c>
      <c r="AJ8" s="111">
        <f>IF(初期条件設定表!C26="当月",' 入力用 従事者別直接人件費集計表（後期）'!D26,' 入力用 従事者別直接人件費集計表（後期）'!D27)</f>
        <v>9</v>
      </c>
    </row>
    <row r="9" spans="1:42" ht="45.9" customHeight="1">
      <c r="A9" s="89">
        <f>Y9</f>
        <v>46266</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46266</v>
      </c>
      <c r="AA9" s="42"/>
    </row>
    <row r="10" spans="1:42" ht="45.9" customHeight="1">
      <c r="A10" s="89">
        <f t="shared" ref="A10:A35" si="8">Y10</f>
        <v>46267</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46267</v>
      </c>
      <c r="AA10" s="42"/>
      <c r="AE10" s="162" t="s">
        <v>117</v>
      </c>
      <c r="AF10" s="162" t="s">
        <v>127</v>
      </c>
    </row>
    <row r="11" spans="1:42" ht="45.9" customHeight="1">
      <c r="A11" s="89">
        <f t="shared" si="8"/>
        <v>46268</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46268</v>
      </c>
      <c r="AA11" s="42"/>
      <c r="AE11" s="137" t="str">
        <f>初期条件設定表!U5</f>
        <v>　</v>
      </c>
      <c r="AF11" s="163" t="str">
        <f>初期条件設定表!V5</f>
        <v>　</v>
      </c>
    </row>
    <row r="12" spans="1:42" ht="45.9" customHeight="1">
      <c r="A12" s="89">
        <f t="shared" si="8"/>
        <v>46269</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46269</v>
      </c>
      <c r="AA12" s="42"/>
      <c r="AE12" s="137" t="str">
        <f>初期条件設定表!U6</f>
        <v>設計</v>
      </c>
      <c r="AF12" s="164" t="str">
        <f>初期条件設定表!V6</f>
        <v>要件定義</v>
      </c>
    </row>
    <row r="13" spans="1:42" ht="45.9" customHeight="1">
      <c r="A13" s="89">
        <f t="shared" si="8"/>
        <v>46272</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46272</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46273</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46273</v>
      </c>
      <c r="Z14" s="41" t="str">
        <f t="shared" si="14"/>
        <v/>
      </c>
      <c r="AA14" s="42"/>
      <c r="AE14" s="137" t="str">
        <f>初期条件設定表!U8</f>
        <v>目標仕様</v>
      </c>
      <c r="AF14" s="164" t="str">
        <f>初期条件設定表!V8</f>
        <v>システム要件定義</v>
      </c>
    </row>
    <row r="15" spans="1:42" ht="45.9" customHeight="1">
      <c r="A15" s="89">
        <f t="shared" si="8"/>
        <v>46274</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46274</v>
      </c>
      <c r="Z15" s="41" t="str">
        <f t="shared" si="14"/>
        <v/>
      </c>
      <c r="AA15" s="42"/>
      <c r="AE15" s="137" t="str">
        <f>初期条件設定表!U9</f>
        <v>プログラミング</v>
      </c>
      <c r="AF15" s="164" t="str">
        <f>初期条件設定表!V9</f>
        <v>システムテスト</v>
      </c>
    </row>
    <row r="16" spans="1:42" ht="45.9" customHeight="1">
      <c r="A16" s="89">
        <f t="shared" si="8"/>
        <v>46275</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46275</v>
      </c>
      <c r="Z16" s="41" t="str">
        <f t="shared" si="14"/>
        <v/>
      </c>
      <c r="AA16" s="42"/>
      <c r="AE16" s="137" t="str">
        <f>初期条件設定表!U10</f>
        <v>試作</v>
      </c>
      <c r="AF16" s="164" t="str">
        <f>初期条件設定表!V10</f>
        <v>システム方式設計</v>
      </c>
    </row>
    <row r="17" spans="1:32" ht="45.9" customHeight="1">
      <c r="A17" s="89">
        <f t="shared" si="8"/>
        <v>46276</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46276</v>
      </c>
      <c r="Z17" s="41" t="str">
        <f t="shared" si="14"/>
        <v/>
      </c>
      <c r="AA17" s="42"/>
      <c r="AE17" s="137" t="str">
        <f>初期条件設定表!U11</f>
        <v>単体テスト</v>
      </c>
      <c r="AF17" s="164" t="str">
        <f>初期条件設定表!V11</f>
        <v>システム結合</v>
      </c>
    </row>
    <row r="18" spans="1:32" ht="45.9" customHeight="1">
      <c r="A18" s="89">
        <f t="shared" si="8"/>
        <v>46279</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46279</v>
      </c>
      <c r="Z18" s="41" t="str">
        <f t="shared" si="14"/>
        <v/>
      </c>
      <c r="AA18" s="42"/>
      <c r="AE18" s="137" t="str">
        <f>初期条件設定表!U12</f>
        <v>総合テスト</v>
      </c>
      <c r="AF18" s="164" t="str">
        <f>初期条件設定表!V12</f>
        <v>ソフトウェア設計</v>
      </c>
    </row>
    <row r="19" spans="1:32" ht="45.9" customHeight="1">
      <c r="A19" s="89">
        <f t="shared" si="8"/>
        <v>46280</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46280</v>
      </c>
      <c r="Z19" s="41" t="str">
        <f t="shared" si="14"/>
        <v/>
      </c>
      <c r="AA19" s="42"/>
      <c r="AE19" s="137" t="str">
        <f>初期条件設定表!U13</f>
        <v xml:space="preserve"> </v>
      </c>
      <c r="AF19" s="164" t="str">
        <f>初期条件設定表!V13</f>
        <v>ソフトウェアテスト</v>
      </c>
    </row>
    <row r="20" spans="1:32" ht="45.9" customHeight="1">
      <c r="A20" s="89">
        <f t="shared" si="8"/>
        <v>46281</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46281</v>
      </c>
      <c r="Z20" s="41" t="str">
        <f t="shared" si="14"/>
        <v/>
      </c>
      <c r="AA20" s="42"/>
      <c r="AE20" s="137" t="str">
        <f>初期条件設定表!U14</f>
        <v xml:space="preserve"> </v>
      </c>
      <c r="AF20" s="164" t="str">
        <f>初期条件設定表!V14</f>
        <v>プログラミング</v>
      </c>
    </row>
    <row r="21" spans="1:32" ht="45.9" customHeight="1">
      <c r="A21" s="89">
        <f t="shared" si="8"/>
        <v>46282</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46282</v>
      </c>
      <c r="Z21" s="41" t="str">
        <f t="shared" si="14"/>
        <v/>
      </c>
      <c r="AA21" s="42"/>
      <c r="AE21" s="137" t="str">
        <f>初期条件設定表!U15</f>
        <v xml:space="preserve"> </v>
      </c>
      <c r="AF21" s="164" t="str">
        <f>初期条件設定表!V15</f>
        <v>デバッグ</v>
      </c>
    </row>
    <row r="22" spans="1:32" ht="45.9" customHeight="1">
      <c r="A22" s="89">
        <f t="shared" si="8"/>
        <v>46283</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46283</v>
      </c>
      <c r="Z22" s="41" t="str">
        <f t="shared" si="14"/>
        <v/>
      </c>
      <c r="AA22" s="42"/>
      <c r="AE22" s="137" t="str">
        <f>初期条件設定表!U16</f>
        <v xml:space="preserve"> </v>
      </c>
      <c r="AF22" s="164" t="str">
        <f>初期条件設定表!V16</f>
        <v>要求仕様書作成</v>
      </c>
    </row>
    <row r="23" spans="1:32" ht="45.9" customHeight="1">
      <c r="A23" s="89">
        <f t="shared" si="8"/>
        <v>46286</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46286</v>
      </c>
      <c r="Z23" s="41" t="str">
        <f t="shared" si="14"/>
        <v/>
      </c>
      <c r="AA23" s="42"/>
      <c r="AE23" s="137" t="str">
        <f>初期条件設定表!U17</f>
        <v xml:space="preserve"> </v>
      </c>
      <c r="AF23" s="164" t="str">
        <f>初期条件設定表!V17</f>
        <v>製図</v>
      </c>
    </row>
    <row r="24" spans="1:32" ht="45.9" customHeight="1">
      <c r="A24" s="89">
        <f t="shared" si="8"/>
        <v>46287</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46287</v>
      </c>
      <c r="Z24" s="41" t="str">
        <f t="shared" si="14"/>
        <v/>
      </c>
      <c r="AA24" s="42"/>
      <c r="AE24" s="137" t="str">
        <f>初期条件設定表!U18</f>
        <v xml:space="preserve"> </v>
      </c>
      <c r="AF24" s="164" t="str">
        <f>初期条件設定表!V18</f>
        <v>シミュレーション</v>
      </c>
    </row>
    <row r="25" spans="1:32" ht="45.9" customHeight="1">
      <c r="A25" s="89">
        <f t="shared" si="8"/>
        <v>46288</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46288</v>
      </c>
      <c r="Z25" s="41" t="str">
        <f t="shared" si="14"/>
        <v/>
      </c>
      <c r="AA25" s="42"/>
      <c r="AE25" s="137" t="str">
        <f>初期条件設定表!U19</f>
        <v xml:space="preserve"> </v>
      </c>
      <c r="AF25" s="164" t="str">
        <f>初期条件設定表!V19</f>
        <v>製造・加工</v>
      </c>
    </row>
    <row r="26" spans="1:32" ht="45.9" customHeight="1">
      <c r="A26" s="89">
        <f t="shared" si="8"/>
        <v>46289</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46289</v>
      </c>
      <c r="Z26" s="41" t="str">
        <f t="shared" si="14"/>
        <v/>
      </c>
      <c r="AA26" s="42"/>
      <c r="AE26" s="137" t="str">
        <f>初期条件設定表!U20</f>
        <v xml:space="preserve"> </v>
      </c>
      <c r="AF26" s="164" t="str">
        <f>初期条件設定表!V20</f>
        <v>組み立て</v>
      </c>
    </row>
    <row r="27" spans="1:32" ht="45.9" customHeight="1">
      <c r="A27" s="89">
        <f t="shared" si="8"/>
        <v>46290</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46290</v>
      </c>
      <c r="Z27" s="41" t="str">
        <f t="shared" si="14"/>
        <v/>
      </c>
      <c r="AA27" s="42"/>
      <c r="AE27" s="137" t="str">
        <f>初期条件設定表!U21</f>
        <v xml:space="preserve"> </v>
      </c>
      <c r="AF27" s="164" t="str">
        <f>初期条件設定表!V21</f>
        <v>動作・性能試験</v>
      </c>
    </row>
    <row r="28" spans="1:32" ht="45.9" customHeight="1">
      <c r="A28" s="89">
        <f t="shared" si="8"/>
        <v>46293</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46293</v>
      </c>
      <c r="Z28" s="41" t="str">
        <f t="shared" si="14"/>
        <v/>
      </c>
      <c r="AA28" s="42"/>
      <c r="AE28" s="137" t="str">
        <f>初期条件設定表!U22</f>
        <v xml:space="preserve"> </v>
      </c>
      <c r="AF28" s="164" t="str">
        <f>初期条件設定表!V22</f>
        <v>運用テスト</v>
      </c>
    </row>
    <row r="29" spans="1:32" ht="45.9" customHeight="1">
      <c r="A29" s="89">
        <f t="shared" si="8"/>
        <v>46294</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f t="shared" si="12"/>
        <v>46294</v>
      </c>
      <c r="Z29" s="41" t="str">
        <f t="shared" si="14"/>
        <v/>
      </c>
      <c r="AA29" s="42"/>
      <c r="AE29" s="137" t="str">
        <f>初期条件設定表!U23</f>
        <v xml:space="preserve"> </v>
      </c>
      <c r="AF29" s="164" t="str">
        <f>初期条件設定表!V23</f>
        <v>○○</v>
      </c>
    </row>
    <row r="30" spans="1:32" ht="45.9" customHeight="1">
      <c r="A30" s="89">
        <f t="shared" si="8"/>
        <v>46295</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f t="shared" si="12"/>
        <v>46295</v>
      </c>
      <c r="Z30" s="41" t="str">
        <f t="shared" si="14"/>
        <v/>
      </c>
      <c r="AA30" s="42"/>
      <c r="AE30" s="137" t="str">
        <f>初期条件設定表!U24</f>
        <v xml:space="preserve"> </v>
      </c>
      <c r="AF30" s="164" t="str">
        <f>初期条件設定表!V24</f>
        <v>○○</v>
      </c>
    </row>
    <row r="31" spans="1:32" ht="45.9" customHeight="1">
      <c r="A31" s="89" t="str">
        <f t="shared" si="8"/>
        <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t="str">
        <f t="shared" si="12"/>
        <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6"/>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8"/>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2"/>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row>
    <row r="39" spans="1:27" ht="21.65" customHeight="1">
      <c r="O39" s="61"/>
      <c r="P39" s="61"/>
      <c r="Q39" s="61"/>
      <c r="R39" s="61"/>
      <c r="S39" s="61"/>
      <c r="T39" s="61"/>
      <c r="U39" s="61"/>
    </row>
    <row r="40" spans="1:27" ht="31.25" customHeight="1">
      <c r="M40" s="226" t="s">
        <v>149</v>
      </c>
      <c r="N40" s="238"/>
      <c r="O40" s="61"/>
      <c r="P40" s="61"/>
      <c r="Q40" s="61"/>
      <c r="R40" s="61"/>
      <c r="S40" s="61"/>
      <c r="T40" s="61"/>
      <c r="U40" s="61"/>
    </row>
    <row r="41" spans="1:27" ht="31.25" customHeight="1">
      <c r="M41" s="226" t="s">
        <v>150</v>
      </c>
      <c r="N41" s="238"/>
      <c r="O41" s="61"/>
      <c r="P41" s="61"/>
      <c r="Q41" s="61"/>
      <c r="R41" s="61"/>
      <c r="S41" s="61"/>
      <c r="T41" s="61"/>
      <c r="U41" s="61"/>
    </row>
    <row r="42" spans="1:27" ht="31.25" customHeight="1">
      <c r="M42" s="226" t="s">
        <v>151</v>
      </c>
      <c r="N42" s="238"/>
      <c r="O42" s="61"/>
      <c r="P42" s="61"/>
      <c r="Q42" s="61"/>
      <c r="R42" s="61"/>
      <c r="S42" s="61"/>
      <c r="T42" s="61"/>
      <c r="U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 ref="E3:N5"/>
    <mergeCell ref="J6:N6"/>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（2026年10月支払分）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従事者別直接人件費集計表（後期）'!A27</f>
        <v>2026</v>
      </c>
      <c r="AK1" s="61"/>
      <c r="AL1" s="61"/>
      <c r="AM1" s="64" t="s">
        <v>41</v>
      </c>
      <c r="AN1" s="66" t="str">
        <f ca="1">RIGHT(CELL("filename",A1),LEN(CELL("filename",A1))-FIND("]",CELL("filename",A1)))</f>
        <v>2026年10月作業分</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従事者別直接人件費集計表（後期）'!D27</f>
        <v>10</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46296</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46326</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31</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75" t="s">
        <v>97</v>
      </c>
      <c r="AF6" s="70" t="str">
        <f>IF(初期条件設定表!$C$24="末",TEXT(DATE(AJ1,AJ2,1)-1,"d"),初期条件設定表!$C$24)</f>
        <v>30</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76"/>
      <c r="Y7" s="176"/>
      <c r="AI7" s="110" t="s">
        <v>110</v>
      </c>
      <c r="AJ7" s="111">
        <f>IF(初期条件設定表!C26="当月",' 入力用 従事者別直接人件費集計表（後期）'!A27,' 入力用 従事者別直接人件費集計表（後期）'!A28)</f>
        <v>2026</v>
      </c>
    </row>
    <row r="8" spans="1:42" s="110" customFormat="1" ht="24" customHeight="1" thickBot="1">
      <c r="A8" s="312"/>
      <c r="B8" s="314"/>
      <c r="C8" s="314"/>
      <c r="D8" s="314"/>
      <c r="E8" s="318"/>
      <c r="F8" s="319"/>
      <c r="G8" s="319"/>
      <c r="H8" s="320"/>
      <c r="I8" s="324"/>
      <c r="J8" s="324"/>
      <c r="K8" s="321"/>
      <c r="L8" s="322"/>
      <c r="M8" s="172" t="s">
        <v>116</v>
      </c>
      <c r="N8" s="173" t="s">
        <v>121</v>
      </c>
      <c r="O8" s="310"/>
      <c r="P8" s="309"/>
      <c r="Q8" s="309"/>
      <c r="R8" s="309"/>
      <c r="S8" s="309"/>
      <c r="T8" s="309"/>
      <c r="U8" s="309"/>
      <c r="V8" s="309"/>
      <c r="W8" s="308"/>
      <c r="X8" s="176"/>
      <c r="Y8" s="176"/>
      <c r="AI8" s="110" t="s">
        <v>109</v>
      </c>
      <c r="AJ8" s="111">
        <f>IF(初期条件設定表!C26="当月",' 入力用 従事者別直接人件費集計表（後期）'!D27,' 入力用 従事者別直接人件費集計表（後期）'!D28)</f>
        <v>10</v>
      </c>
    </row>
    <row r="9" spans="1:42" ht="45.9" customHeight="1">
      <c r="A9" s="89">
        <f>Y9</f>
        <v>46296</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46296</v>
      </c>
      <c r="AA9" s="42"/>
    </row>
    <row r="10" spans="1:42" ht="45.9" customHeight="1">
      <c r="A10" s="89">
        <f t="shared" ref="A10:A35" si="8">Y10</f>
        <v>46297</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46297</v>
      </c>
      <c r="AA10" s="42"/>
      <c r="AE10" s="162" t="s">
        <v>117</v>
      </c>
      <c r="AF10" s="162" t="s">
        <v>127</v>
      </c>
    </row>
    <row r="11" spans="1:42" ht="45.9" customHeight="1">
      <c r="A11" s="89">
        <f t="shared" si="8"/>
        <v>46300</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46300</v>
      </c>
      <c r="AA11" s="42"/>
      <c r="AE11" s="137" t="str">
        <f>初期条件設定表!U5</f>
        <v>　</v>
      </c>
      <c r="AF11" s="163" t="str">
        <f>初期条件設定表!V5</f>
        <v>　</v>
      </c>
    </row>
    <row r="12" spans="1:42" ht="45.9" customHeight="1">
      <c r="A12" s="89">
        <f t="shared" si="8"/>
        <v>46301</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46301</v>
      </c>
      <c r="AA12" s="42"/>
      <c r="AE12" s="137" t="str">
        <f>初期条件設定表!U6</f>
        <v>設計</v>
      </c>
      <c r="AF12" s="164" t="str">
        <f>初期条件設定表!V6</f>
        <v>要件定義</v>
      </c>
    </row>
    <row r="13" spans="1:42" ht="45.9" customHeight="1">
      <c r="A13" s="89">
        <f t="shared" si="8"/>
        <v>46302</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46302</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46303</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46303</v>
      </c>
      <c r="Z14" s="41" t="str">
        <f t="shared" si="14"/>
        <v/>
      </c>
      <c r="AA14" s="42"/>
      <c r="AE14" s="137" t="str">
        <f>初期条件設定表!U8</f>
        <v>目標仕様</v>
      </c>
      <c r="AF14" s="164" t="str">
        <f>初期条件設定表!V8</f>
        <v>システム要件定義</v>
      </c>
    </row>
    <row r="15" spans="1:42" ht="45.9" customHeight="1">
      <c r="A15" s="89">
        <f t="shared" si="8"/>
        <v>46304</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46304</v>
      </c>
      <c r="Z15" s="41" t="str">
        <f t="shared" si="14"/>
        <v/>
      </c>
      <c r="AA15" s="42"/>
      <c r="AE15" s="137" t="str">
        <f>初期条件設定表!U9</f>
        <v>プログラミング</v>
      </c>
      <c r="AF15" s="164" t="str">
        <f>初期条件設定表!V9</f>
        <v>システムテスト</v>
      </c>
    </row>
    <row r="16" spans="1:42" ht="45.9" customHeight="1">
      <c r="A16" s="89">
        <f t="shared" si="8"/>
        <v>46307</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46307</v>
      </c>
      <c r="Z16" s="41" t="str">
        <f t="shared" si="14"/>
        <v/>
      </c>
      <c r="AA16" s="42"/>
      <c r="AE16" s="137" t="str">
        <f>初期条件設定表!U10</f>
        <v>試作</v>
      </c>
      <c r="AF16" s="164" t="str">
        <f>初期条件設定表!V10</f>
        <v>システム方式設計</v>
      </c>
    </row>
    <row r="17" spans="1:32" ht="45.9" customHeight="1">
      <c r="A17" s="89">
        <f t="shared" si="8"/>
        <v>46308</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46308</v>
      </c>
      <c r="Z17" s="41" t="str">
        <f t="shared" si="14"/>
        <v/>
      </c>
      <c r="AA17" s="42"/>
      <c r="AE17" s="137" t="str">
        <f>初期条件設定表!U11</f>
        <v>単体テスト</v>
      </c>
      <c r="AF17" s="164" t="str">
        <f>初期条件設定表!V11</f>
        <v>システム結合</v>
      </c>
    </row>
    <row r="18" spans="1:32" ht="45.9" customHeight="1">
      <c r="A18" s="89">
        <f t="shared" si="8"/>
        <v>46309</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46309</v>
      </c>
      <c r="Z18" s="41" t="str">
        <f t="shared" si="14"/>
        <v/>
      </c>
      <c r="AA18" s="42"/>
      <c r="AE18" s="137" t="str">
        <f>初期条件設定表!U12</f>
        <v>総合テスト</v>
      </c>
      <c r="AF18" s="164" t="str">
        <f>初期条件設定表!V12</f>
        <v>ソフトウェア設計</v>
      </c>
    </row>
    <row r="19" spans="1:32" ht="45.9" customHeight="1">
      <c r="A19" s="89">
        <f t="shared" si="8"/>
        <v>46310</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46310</v>
      </c>
      <c r="Z19" s="41" t="str">
        <f t="shared" si="14"/>
        <v/>
      </c>
      <c r="AA19" s="42"/>
      <c r="AE19" s="137" t="str">
        <f>初期条件設定表!U13</f>
        <v xml:space="preserve"> </v>
      </c>
      <c r="AF19" s="164" t="str">
        <f>初期条件設定表!V13</f>
        <v>ソフトウェアテスト</v>
      </c>
    </row>
    <row r="20" spans="1:32" ht="45.9" customHeight="1">
      <c r="A20" s="89">
        <f t="shared" si="8"/>
        <v>46311</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46311</v>
      </c>
      <c r="Z20" s="41" t="str">
        <f t="shared" si="14"/>
        <v/>
      </c>
      <c r="AA20" s="42"/>
      <c r="AE20" s="137" t="str">
        <f>初期条件設定表!U14</f>
        <v xml:space="preserve"> </v>
      </c>
      <c r="AF20" s="164" t="str">
        <f>初期条件設定表!V14</f>
        <v>プログラミング</v>
      </c>
    </row>
    <row r="21" spans="1:32" ht="45.9" customHeight="1">
      <c r="A21" s="89">
        <f t="shared" si="8"/>
        <v>46314</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46314</v>
      </c>
      <c r="Z21" s="41" t="str">
        <f t="shared" si="14"/>
        <v/>
      </c>
      <c r="AA21" s="42"/>
      <c r="AE21" s="137" t="str">
        <f>初期条件設定表!U15</f>
        <v xml:space="preserve"> </v>
      </c>
      <c r="AF21" s="164" t="str">
        <f>初期条件設定表!V15</f>
        <v>デバッグ</v>
      </c>
    </row>
    <row r="22" spans="1:32" ht="45.9" customHeight="1">
      <c r="A22" s="89">
        <f t="shared" si="8"/>
        <v>46315</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46315</v>
      </c>
      <c r="Z22" s="41" t="str">
        <f t="shared" si="14"/>
        <v/>
      </c>
      <c r="AA22" s="42"/>
      <c r="AE22" s="137" t="str">
        <f>初期条件設定表!U16</f>
        <v xml:space="preserve"> </v>
      </c>
      <c r="AF22" s="164" t="str">
        <f>初期条件設定表!V16</f>
        <v>要求仕様書作成</v>
      </c>
    </row>
    <row r="23" spans="1:32" ht="45.9" customHeight="1">
      <c r="A23" s="89">
        <f t="shared" si="8"/>
        <v>46316</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46316</v>
      </c>
      <c r="Z23" s="41" t="str">
        <f t="shared" si="14"/>
        <v/>
      </c>
      <c r="AA23" s="42"/>
      <c r="AE23" s="137" t="str">
        <f>初期条件設定表!U17</f>
        <v xml:space="preserve"> </v>
      </c>
      <c r="AF23" s="164" t="str">
        <f>初期条件設定表!V17</f>
        <v>製図</v>
      </c>
    </row>
    <row r="24" spans="1:32" ht="45.9" customHeight="1">
      <c r="A24" s="89">
        <f t="shared" si="8"/>
        <v>46317</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46317</v>
      </c>
      <c r="Z24" s="41" t="str">
        <f t="shared" si="14"/>
        <v/>
      </c>
      <c r="AA24" s="42"/>
      <c r="AE24" s="137" t="str">
        <f>初期条件設定表!U18</f>
        <v xml:space="preserve"> </v>
      </c>
      <c r="AF24" s="164" t="str">
        <f>初期条件設定表!V18</f>
        <v>シミュレーション</v>
      </c>
    </row>
    <row r="25" spans="1:32" ht="45.9" customHeight="1">
      <c r="A25" s="89">
        <f t="shared" si="8"/>
        <v>46318</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46318</v>
      </c>
      <c r="Z25" s="41" t="str">
        <f t="shared" si="14"/>
        <v/>
      </c>
      <c r="AA25" s="42"/>
      <c r="AE25" s="137" t="str">
        <f>初期条件設定表!U19</f>
        <v xml:space="preserve"> </v>
      </c>
      <c r="AF25" s="164" t="str">
        <f>初期条件設定表!V19</f>
        <v>製造・加工</v>
      </c>
    </row>
    <row r="26" spans="1:32" ht="45.9" customHeight="1">
      <c r="A26" s="89">
        <f t="shared" si="8"/>
        <v>46321</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46321</v>
      </c>
      <c r="Z26" s="41" t="str">
        <f t="shared" si="14"/>
        <v/>
      </c>
      <c r="AA26" s="42"/>
      <c r="AE26" s="137" t="str">
        <f>初期条件設定表!U20</f>
        <v xml:space="preserve"> </v>
      </c>
      <c r="AF26" s="164" t="str">
        <f>初期条件設定表!V20</f>
        <v>組み立て</v>
      </c>
    </row>
    <row r="27" spans="1:32" ht="45.9" customHeight="1">
      <c r="A27" s="89">
        <f t="shared" si="8"/>
        <v>46322</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46322</v>
      </c>
      <c r="Z27" s="41" t="str">
        <f t="shared" si="14"/>
        <v/>
      </c>
      <c r="AA27" s="42"/>
      <c r="AE27" s="137" t="str">
        <f>初期条件設定表!U21</f>
        <v xml:space="preserve"> </v>
      </c>
      <c r="AF27" s="164" t="str">
        <f>初期条件設定表!V21</f>
        <v>動作・性能試験</v>
      </c>
    </row>
    <row r="28" spans="1:32" ht="45.9" customHeight="1">
      <c r="A28" s="89">
        <f t="shared" si="8"/>
        <v>46323</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46323</v>
      </c>
      <c r="Z28" s="41" t="str">
        <f t="shared" si="14"/>
        <v/>
      </c>
      <c r="AA28" s="42"/>
      <c r="AE28" s="137" t="str">
        <f>初期条件設定表!U22</f>
        <v xml:space="preserve"> </v>
      </c>
      <c r="AF28" s="164" t="str">
        <f>初期条件設定表!V22</f>
        <v>運用テスト</v>
      </c>
    </row>
    <row r="29" spans="1:32" ht="45.9" customHeight="1">
      <c r="A29" s="89">
        <f t="shared" si="8"/>
        <v>46324</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f t="shared" si="12"/>
        <v>46324</v>
      </c>
      <c r="Z29" s="41" t="str">
        <f t="shared" si="14"/>
        <v/>
      </c>
      <c r="AA29" s="42"/>
      <c r="AE29" s="137" t="str">
        <f>初期条件設定表!U23</f>
        <v xml:space="preserve"> </v>
      </c>
      <c r="AF29" s="164" t="str">
        <f>初期条件設定表!V23</f>
        <v>○○</v>
      </c>
    </row>
    <row r="30" spans="1:32" ht="45.9" customHeight="1">
      <c r="A30" s="89">
        <f t="shared" si="8"/>
        <v>46325</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f t="shared" si="12"/>
        <v>46325</v>
      </c>
      <c r="Z30" s="41" t="str">
        <f t="shared" si="14"/>
        <v/>
      </c>
      <c r="AA30" s="42"/>
      <c r="AE30" s="137" t="str">
        <f>初期条件設定表!U24</f>
        <v xml:space="preserve"> </v>
      </c>
      <c r="AF30" s="164" t="str">
        <f>初期条件設定表!V24</f>
        <v>○○</v>
      </c>
    </row>
    <row r="31" spans="1:32" ht="45.9" customHeight="1">
      <c r="A31" s="89" t="str">
        <f t="shared" si="8"/>
        <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t="str">
        <f t="shared" si="12"/>
        <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6"/>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8"/>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2"/>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row>
    <row r="39" spans="1:27" ht="21.65" customHeight="1">
      <c r="O39" s="61"/>
      <c r="P39" s="61"/>
      <c r="Q39" s="61"/>
      <c r="R39" s="61"/>
      <c r="S39" s="61"/>
      <c r="T39" s="61"/>
      <c r="U39" s="61"/>
    </row>
    <row r="40" spans="1:27" ht="31.25" customHeight="1">
      <c r="M40" s="226" t="s">
        <v>149</v>
      </c>
      <c r="N40" s="238"/>
      <c r="O40" s="61"/>
      <c r="P40" s="61"/>
      <c r="Q40" s="61"/>
      <c r="R40" s="61"/>
      <c r="S40" s="61"/>
      <c r="T40" s="61"/>
      <c r="U40" s="61"/>
    </row>
    <row r="41" spans="1:27" ht="31.25" customHeight="1">
      <c r="M41" s="226" t="s">
        <v>150</v>
      </c>
      <c r="N41" s="238"/>
      <c r="O41" s="61"/>
      <c r="P41" s="61"/>
      <c r="Q41" s="61"/>
      <c r="R41" s="61"/>
      <c r="S41" s="61"/>
      <c r="T41" s="61"/>
      <c r="U41" s="61"/>
    </row>
    <row r="42" spans="1:27" ht="31.25" customHeight="1">
      <c r="M42" s="226" t="s">
        <v>151</v>
      </c>
      <c r="N42" s="238"/>
      <c r="O42" s="61"/>
      <c r="P42" s="61"/>
      <c r="Q42" s="61"/>
      <c r="R42" s="61"/>
      <c r="S42" s="61"/>
      <c r="T42" s="61"/>
      <c r="U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 ref="E3:N5"/>
    <mergeCell ref="J6:N6"/>
  </mergeCells>
  <phoneticPr fontId="3"/>
  <dataValidations count="5">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N9:N32">
      <formula1>$AF$11:$AF$32</formula1>
    </dataValidation>
    <dataValidation type="time" allowBlank="1" showInputMessage="1" showErrorMessage="1" sqref="D9:D35 B9:B35">
      <formula1>0</formula1>
      <formula2>0.999305555555556</formula2>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51"/>
  <sheetViews>
    <sheetView zoomScale="70" zoomScaleNormal="70" workbookViewId="0">
      <selection activeCell="BB22" sqref="BB22"/>
    </sheetView>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（2026年11月支払分）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従事者別直接人件費集計表（後期）'!A28</f>
        <v>2026</v>
      </c>
      <c r="AK1" s="61"/>
      <c r="AL1" s="61"/>
      <c r="AM1" s="64" t="s">
        <v>41</v>
      </c>
      <c r="AN1" s="66" t="str">
        <f ca="1">RIGHT(CELL("filename",A1),LEN(CELL("filename",A1))-FIND("]",CELL("filename",A1)))</f>
        <v>2026年11月作業分（当月払いのみ使用）</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従事者別直接人件費集計表（後期）'!D28</f>
        <v>11</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46327</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46356</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30</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75" t="s">
        <v>97</v>
      </c>
      <c r="AF6" s="70" t="str">
        <f>IF(初期条件設定表!$C$24="末",TEXT(DATE(AJ1,AJ2,1)-1,"d"),初期条件設定表!$C$24)</f>
        <v>31</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76"/>
      <c r="Y7" s="176"/>
      <c r="AI7" s="110" t="s">
        <v>110</v>
      </c>
      <c r="AJ7" s="111">
        <f>IF(初期条件設定表!C26="当月",' 入力用 従事者別直接人件費集計表（後期）'!A28,"対象外")</f>
        <v>2026</v>
      </c>
    </row>
    <row r="8" spans="1:42" s="110" customFormat="1" ht="24" customHeight="1" thickBot="1">
      <c r="A8" s="312"/>
      <c r="B8" s="314"/>
      <c r="C8" s="314"/>
      <c r="D8" s="314"/>
      <c r="E8" s="318"/>
      <c r="F8" s="319"/>
      <c r="G8" s="319"/>
      <c r="H8" s="320"/>
      <c r="I8" s="324"/>
      <c r="J8" s="324"/>
      <c r="K8" s="321"/>
      <c r="L8" s="322"/>
      <c r="M8" s="172" t="s">
        <v>116</v>
      </c>
      <c r="N8" s="173" t="s">
        <v>121</v>
      </c>
      <c r="O8" s="310"/>
      <c r="P8" s="309"/>
      <c r="Q8" s="309"/>
      <c r="R8" s="309"/>
      <c r="S8" s="309"/>
      <c r="T8" s="309"/>
      <c r="U8" s="309"/>
      <c r="V8" s="309"/>
      <c r="W8" s="308"/>
      <c r="X8" s="176"/>
      <c r="Y8" s="176"/>
      <c r="AI8" s="110" t="s">
        <v>109</v>
      </c>
      <c r="AJ8" s="111">
        <f>IF(初期条件設定表!C26="当月",' 入力用 従事者別直接人件費集計表（後期）'!D28,"対象外")</f>
        <v>11</v>
      </c>
    </row>
    <row r="9" spans="1:42" ht="45.9" customHeight="1">
      <c r="A9" s="89">
        <f>Y9</f>
        <v>46328</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46328</v>
      </c>
      <c r="AA9" s="42"/>
    </row>
    <row r="10" spans="1:42" ht="45.9" customHeight="1">
      <c r="A10" s="89">
        <f t="shared" ref="A10:A35" si="8">Y10</f>
        <v>46329</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46329</v>
      </c>
      <c r="AA10" s="42"/>
      <c r="AE10" s="162" t="s">
        <v>117</v>
      </c>
      <c r="AF10" s="162" t="s">
        <v>127</v>
      </c>
    </row>
    <row r="11" spans="1:42" ht="45.9" customHeight="1">
      <c r="A11" s="89">
        <f t="shared" si="8"/>
        <v>46330</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46330</v>
      </c>
      <c r="AA11" s="42"/>
      <c r="AE11" s="137" t="str">
        <f>初期条件設定表!U5</f>
        <v>　</v>
      </c>
      <c r="AF11" s="163" t="str">
        <f>初期条件設定表!V5</f>
        <v>　</v>
      </c>
    </row>
    <row r="12" spans="1:42" ht="45.9" customHeight="1">
      <c r="A12" s="89">
        <f t="shared" si="8"/>
        <v>46331</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46331</v>
      </c>
      <c r="AA12" s="42"/>
      <c r="AE12" s="137" t="str">
        <f>初期条件設定表!U6</f>
        <v>設計</v>
      </c>
      <c r="AF12" s="164" t="str">
        <f>初期条件設定表!V6</f>
        <v>要件定義</v>
      </c>
    </row>
    <row r="13" spans="1:42" ht="45.9" customHeight="1">
      <c r="A13" s="89">
        <f t="shared" si="8"/>
        <v>46332</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46332</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46335</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46335</v>
      </c>
      <c r="Z14" s="41" t="str">
        <f t="shared" si="14"/>
        <v/>
      </c>
      <c r="AA14" s="42"/>
      <c r="AE14" s="137" t="str">
        <f>初期条件設定表!U8</f>
        <v>目標仕様</v>
      </c>
      <c r="AF14" s="164" t="str">
        <f>初期条件設定表!V8</f>
        <v>システム要件定義</v>
      </c>
    </row>
    <row r="15" spans="1:42" ht="45.9" customHeight="1">
      <c r="A15" s="89">
        <f t="shared" si="8"/>
        <v>46336</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46336</v>
      </c>
      <c r="Z15" s="41" t="str">
        <f t="shared" si="14"/>
        <v/>
      </c>
      <c r="AA15" s="42"/>
      <c r="AE15" s="137" t="str">
        <f>初期条件設定表!U9</f>
        <v>プログラミング</v>
      </c>
      <c r="AF15" s="164" t="str">
        <f>初期条件設定表!V9</f>
        <v>システムテスト</v>
      </c>
    </row>
    <row r="16" spans="1:42" ht="45.9" customHeight="1">
      <c r="A16" s="89">
        <f t="shared" si="8"/>
        <v>46337</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46337</v>
      </c>
      <c r="Z16" s="41" t="str">
        <f t="shared" si="14"/>
        <v/>
      </c>
      <c r="AA16" s="42"/>
      <c r="AE16" s="137" t="str">
        <f>初期条件設定表!U10</f>
        <v>試作</v>
      </c>
      <c r="AF16" s="164" t="str">
        <f>初期条件設定表!V10</f>
        <v>システム方式設計</v>
      </c>
    </row>
    <row r="17" spans="1:32" ht="45.9" customHeight="1">
      <c r="A17" s="89">
        <f t="shared" si="8"/>
        <v>46338</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46338</v>
      </c>
      <c r="Z17" s="41" t="str">
        <f t="shared" si="14"/>
        <v/>
      </c>
      <c r="AA17" s="42"/>
      <c r="AE17" s="137" t="str">
        <f>初期条件設定表!U11</f>
        <v>単体テスト</v>
      </c>
      <c r="AF17" s="164" t="str">
        <f>初期条件設定表!V11</f>
        <v>システム結合</v>
      </c>
    </row>
    <row r="18" spans="1:32" ht="45.9" customHeight="1">
      <c r="A18" s="89">
        <f t="shared" si="8"/>
        <v>46339</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46339</v>
      </c>
      <c r="Z18" s="41" t="str">
        <f t="shared" si="14"/>
        <v/>
      </c>
      <c r="AA18" s="42"/>
      <c r="AE18" s="137" t="str">
        <f>初期条件設定表!U12</f>
        <v>総合テスト</v>
      </c>
      <c r="AF18" s="164" t="str">
        <f>初期条件設定表!V12</f>
        <v>ソフトウェア設計</v>
      </c>
    </row>
    <row r="19" spans="1:32" ht="45.9" customHeight="1">
      <c r="A19" s="89">
        <f t="shared" si="8"/>
        <v>46342</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46342</v>
      </c>
      <c r="Z19" s="41" t="str">
        <f t="shared" si="14"/>
        <v/>
      </c>
      <c r="AA19" s="42"/>
      <c r="AE19" s="137" t="str">
        <f>初期条件設定表!U13</f>
        <v xml:space="preserve"> </v>
      </c>
      <c r="AF19" s="164" t="str">
        <f>初期条件設定表!V13</f>
        <v>ソフトウェアテスト</v>
      </c>
    </row>
    <row r="20" spans="1:32" ht="45.9" customHeight="1">
      <c r="A20" s="89">
        <f t="shared" si="8"/>
        <v>46343</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46343</v>
      </c>
      <c r="Z20" s="41" t="str">
        <f t="shared" si="14"/>
        <v/>
      </c>
      <c r="AA20" s="42"/>
      <c r="AE20" s="137" t="str">
        <f>初期条件設定表!U14</f>
        <v xml:space="preserve"> </v>
      </c>
      <c r="AF20" s="164" t="str">
        <f>初期条件設定表!V14</f>
        <v>プログラミング</v>
      </c>
    </row>
    <row r="21" spans="1:32" ht="45.9" customHeight="1">
      <c r="A21" s="89">
        <f t="shared" si="8"/>
        <v>46344</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46344</v>
      </c>
      <c r="Z21" s="41" t="str">
        <f t="shared" si="14"/>
        <v/>
      </c>
      <c r="AA21" s="42"/>
      <c r="AE21" s="137" t="str">
        <f>初期条件設定表!U15</f>
        <v xml:space="preserve"> </v>
      </c>
      <c r="AF21" s="164" t="str">
        <f>初期条件設定表!V15</f>
        <v>デバッグ</v>
      </c>
    </row>
    <row r="22" spans="1:32" ht="45.9" customHeight="1">
      <c r="A22" s="89">
        <f t="shared" si="8"/>
        <v>46345</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46345</v>
      </c>
      <c r="Z22" s="41" t="str">
        <f t="shared" si="14"/>
        <v/>
      </c>
      <c r="AA22" s="42"/>
      <c r="AE22" s="137" t="str">
        <f>初期条件設定表!U16</f>
        <v xml:space="preserve"> </v>
      </c>
      <c r="AF22" s="164" t="str">
        <f>初期条件設定表!V16</f>
        <v>要求仕様書作成</v>
      </c>
    </row>
    <row r="23" spans="1:32" ht="45.9" customHeight="1">
      <c r="A23" s="89">
        <f t="shared" si="8"/>
        <v>46346</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46346</v>
      </c>
      <c r="Z23" s="41" t="str">
        <f t="shared" si="14"/>
        <v/>
      </c>
      <c r="AA23" s="42"/>
      <c r="AE23" s="137" t="str">
        <f>初期条件設定表!U17</f>
        <v xml:space="preserve"> </v>
      </c>
      <c r="AF23" s="164" t="str">
        <f>初期条件設定表!V17</f>
        <v>製図</v>
      </c>
    </row>
    <row r="24" spans="1:32" ht="45.9" customHeight="1">
      <c r="A24" s="89">
        <f t="shared" si="8"/>
        <v>46349</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46349</v>
      </c>
      <c r="Z24" s="41" t="str">
        <f t="shared" si="14"/>
        <v/>
      </c>
      <c r="AA24" s="42"/>
      <c r="AE24" s="137" t="str">
        <f>初期条件設定表!U18</f>
        <v xml:space="preserve"> </v>
      </c>
      <c r="AF24" s="164" t="str">
        <f>初期条件設定表!V18</f>
        <v>シミュレーション</v>
      </c>
    </row>
    <row r="25" spans="1:32" ht="45.9" customHeight="1">
      <c r="A25" s="89">
        <f t="shared" si="8"/>
        <v>46350</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46350</v>
      </c>
      <c r="Z25" s="41" t="str">
        <f t="shared" si="14"/>
        <v/>
      </c>
      <c r="AA25" s="42"/>
      <c r="AE25" s="137" t="str">
        <f>初期条件設定表!U19</f>
        <v xml:space="preserve"> </v>
      </c>
      <c r="AF25" s="164" t="str">
        <f>初期条件設定表!V19</f>
        <v>製造・加工</v>
      </c>
    </row>
    <row r="26" spans="1:32" ht="45.9" customHeight="1">
      <c r="A26" s="89">
        <f t="shared" si="8"/>
        <v>46351</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46351</v>
      </c>
      <c r="Z26" s="41" t="str">
        <f t="shared" si="14"/>
        <v/>
      </c>
      <c r="AA26" s="42"/>
      <c r="AE26" s="137" t="str">
        <f>初期条件設定表!U20</f>
        <v xml:space="preserve"> </v>
      </c>
      <c r="AF26" s="164" t="str">
        <f>初期条件設定表!V20</f>
        <v>組み立て</v>
      </c>
    </row>
    <row r="27" spans="1:32" ht="45.9" customHeight="1">
      <c r="A27" s="89">
        <f t="shared" si="8"/>
        <v>46352</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46352</v>
      </c>
      <c r="Z27" s="41" t="str">
        <f t="shared" si="14"/>
        <v/>
      </c>
      <c r="AA27" s="42"/>
      <c r="AE27" s="137" t="str">
        <f>初期条件設定表!U21</f>
        <v xml:space="preserve"> </v>
      </c>
      <c r="AF27" s="164" t="str">
        <f>初期条件設定表!V21</f>
        <v>動作・性能試験</v>
      </c>
    </row>
    <row r="28" spans="1:32" ht="45.9" customHeight="1">
      <c r="A28" s="89">
        <f t="shared" si="8"/>
        <v>46353</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46353</v>
      </c>
      <c r="Z28" s="41" t="str">
        <f t="shared" si="14"/>
        <v/>
      </c>
      <c r="AA28" s="42"/>
      <c r="AE28" s="137" t="str">
        <f>初期条件設定表!U22</f>
        <v xml:space="preserve"> </v>
      </c>
      <c r="AF28" s="164" t="str">
        <f>初期条件設定表!V22</f>
        <v>運用テスト</v>
      </c>
    </row>
    <row r="29" spans="1:32" ht="45.9" customHeight="1">
      <c r="A29" s="89">
        <f t="shared" si="8"/>
        <v>46356</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f t="shared" si="12"/>
        <v>46356</v>
      </c>
      <c r="Z29" s="41" t="str">
        <f t="shared" si="14"/>
        <v/>
      </c>
      <c r="AA29" s="42"/>
      <c r="AE29" s="137" t="str">
        <f>初期条件設定表!U23</f>
        <v xml:space="preserve"> </v>
      </c>
      <c r="AF29" s="164" t="str">
        <f>初期条件設定表!V23</f>
        <v>○○</v>
      </c>
    </row>
    <row r="30" spans="1:32" ht="45.9" customHeight="1">
      <c r="A30" s="89" t="str">
        <f t="shared" si="8"/>
        <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t="str">
        <f t="shared" si="12"/>
        <v/>
      </c>
      <c r="Z30" s="41" t="str">
        <f t="shared" si="14"/>
        <v/>
      </c>
      <c r="AA30" s="42"/>
      <c r="AE30" s="137" t="str">
        <f>初期条件設定表!U24</f>
        <v xml:space="preserve"> </v>
      </c>
      <c r="AF30" s="164" t="str">
        <f>初期条件設定表!V24</f>
        <v>○○</v>
      </c>
    </row>
    <row r="31" spans="1:32" ht="45.9" customHeight="1">
      <c r="A31" s="89" t="str">
        <f t="shared" si="8"/>
        <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t="str">
        <f t="shared" si="12"/>
        <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6"/>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8"/>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2"/>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row>
    <row r="39" spans="1:27" ht="21.65" customHeight="1">
      <c r="O39" s="61"/>
      <c r="P39" s="61"/>
      <c r="Q39" s="61"/>
      <c r="R39" s="61"/>
      <c r="S39" s="61"/>
      <c r="T39" s="61"/>
      <c r="U39" s="61"/>
    </row>
    <row r="40" spans="1:27" ht="31.25" customHeight="1">
      <c r="M40" s="226" t="s">
        <v>149</v>
      </c>
      <c r="N40" s="238"/>
      <c r="O40" s="61"/>
      <c r="P40" s="61"/>
      <c r="Q40" s="61"/>
      <c r="R40" s="61"/>
      <c r="S40" s="61"/>
      <c r="T40" s="61"/>
      <c r="U40" s="61"/>
    </row>
    <row r="41" spans="1:27" ht="31.25" customHeight="1">
      <c r="M41" s="226" t="s">
        <v>150</v>
      </c>
      <c r="N41" s="238"/>
      <c r="O41" s="61"/>
      <c r="P41" s="61"/>
      <c r="Q41" s="61"/>
      <c r="R41" s="61"/>
      <c r="S41" s="61"/>
      <c r="T41" s="61"/>
      <c r="U41" s="61"/>
    </row>
    <row r="42" spans="1:27" ht="31.25" customHeight="1">
      <c r="M42" s="226" t="s">
        <v>151</v>
      </c>
      <c r="N42" s="238"/>
      <c r="O42" s="61"/>
      <c r="P42" s="61"/>
      <c r="Q42" s="61"/>
      <c r="R42" s="61"/>
      <c r="S42" s="61"/>
      <c r="T42" s="61"/>
      <c r="U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 ref="E3:N5"/>
    <mergeCell ref="J6:N6"/>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39997558519241921"/>
  </sheetPr>
  <dimension ref="A1:H2"/>
  <sheetViews>
    <sheetView zoomScaleNormal="100" workbookViewId="0">
      <selection activeCell="C36" sqref="C36"/>
    </sheetView>
  </sheetViews>
  <sheetFormatPr defaultColWidth="9" defaultRowHeight="13"/>
  <cols>
    <col min="1" max="1" width="4.453125" style="55" customWidth="1"/>
    <col min="2" max="2" width="42.08984375" style="55" customWidth="1"/>
    <col min="3" max="3" width="69.26953125" style="55" bestFit="1" customWidth="1"/>
    <col min="4" max="4" width="29.453125" style="55" customWidth="1"/>
    <col min="5" max="5" width="2" style="55" customWidth="1"/>
    <col min="6" max="8" width="9" style="55" hidden="1" customWidth="1"/>
    <col min="9" max="16384" width="9" style="55"/>
  </cols>
  <sheetData>
    <row r="1" spans="1:4" ht="24.75" customHeight="1">
      <c r="A1" s="250" t="s">
        <v>145</v>
      </c>
      <c r="B1" s="250"/>
      <c r="C1" s="250"/>
      <c r="D1" s="250"/>
    </row>
    <row r="2" spans="1:4" ht="15.75" customHeight="1">
      <c r="D2" s="79"/>
    </row>
  </sheetData>
  <sheetProtection sheet="1" selectLockedCells="1"/>
  <mergeCells count="1">
    <mergeCell ref="A1:D1"/>
  </mergeCells>
  <phoneticPr fontId="3"/>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1:X51"/>
  <sheetViews>
    <sheetView workbookViewId="0">
      <selection activeCell="Z33" sqref="Z33"/>
    </sheetView>
  </sheetViews>
  <sheetFormatPr defaultRowHeight="13"/>
  <cols>
    <col min="1" max="1" width="3.26953125" customWidth="1"/>
    <col min="2" max="2" width="13.08984375" customWidth="1"/>
    <col min="3" max="10" width="8.7265625" customWidth="1"/>
    <col min="11" max="11" width="10.7265625" customWidth="1"/>
    <col min="12" max="12" width="10.7265625" hidden="1" customWidth="1"/>
    <col min="13" max="13" width="10.26953125" hidden="1" customWidth="1"/>
    <col min="14" max="14" width="6.08984375" hidden="1" customWidth="1"/>
    <col min="15" max="15" width="3.453125" hidden="1" customWidth="1"/>
    <col min="16" max="17" width="9" hidden="1" customWidth="1"/>
    <col min="18" max="18" width="7" hidden="1" customWidth="1"/>
    <col min="19" max="19" width="4.08984375" hidden="1" customWidth="1"/>
    <col min="20" max="20" width="7" hidden="1" customWidth="1"/>
    <col min="21" max="21" width="18.81640625" hidden="1" customWidth="1"/>
    <col min="22" max="22" width="9" hidden="1" customWidth="1"/>
    <col min="23" max="24" width="10.7265625" hidden="1" customWidth="1"/>
    <col min="25" max="26" width="10.7265625" customWidth="1"/>
  </cols>
  <sheetData>
    <row r="1" spans="2:23" ht="27" customHeight="1" thickBot="1">
      <c r="B1" s="259" t="s">
        <v>138</v>
      </c>
      <c r="C1" s="259"/>
      <c r="D1" s="259"/>
      <c r="E1" s="259"/>
      <c r="F1" s="259"/>
      <c r="G1" s="259"/>
      <c r="H1" s="259"/>
      <c r="I1" s="259"/>
      <c r="J1" s="259"/>
      <c r="K1" s="59"/>
      <c r="M1" s="260" t="s">
        <v>80</v>
      </c>
      <c r="N1" s="261"/>
      <c r="O1" s="261"/>
      <c r="P1" s="261"/>
      <c r="Q1" s="261"/>
      <c r="R1" s="261"/>
      <c r="S1" s="261"/>
      <c r="T1" s="261"/>
      <c r="U1" s="262"/>
      <c r="V1" s="262"/>
      <c r="W1" s="263"/>
    </row>
    <row r="2" spans="2:23" ht="20.25" customHeight="1" thickTop="1">
      <c r="B2" s="264" t="s">
        <v>98</v>
      </c>
      <c r="C2" s="265"/>
      <c r="D2" s="265"/>
      <c r="E2" s="265"/>
      <c r="F2" s="265"/>
      <c r="G2" s="265"/>
      <c r="H2" s="265"/>
      <c r="I2" s="265"/>
      <c r="J2" s="265"/>
      <c r="M2" s="47"/>
      <c r="N2" s="54" t="s">
        <v>11</v>
      </c>
      <c r="O2" s="54" t="s">
        <v>12</v>
      </c>
      <c r="P2" s="54" t="s">
        <v>82</v>
      </c>
      <c r="Q2" s="48" t="s">
        <v>76</v>
      </c>
      <c r="R2" s="54" t="s">
        <v>81</v>
      </c>
      <c r="S2" s="54" t="s">
        <v>139</v>
      </c>
      <c r="T2" s="54" t="s">
        <v>99</v>
      </c>
      <c r="U2" s="184" t="s">
        <v>117</v>
      </c>
      <c r="V2" s="184" t="s">
        <v>121</v>
      </c>
      <c r="W2" s="185"/>
    </row>
    <row r="3" spans="2:23" ht="20.25" customHeight="1">
      <c r="B3" s="265"/>
      <c r="C3" s="265"/>
      <c r="D3" s="265"/>
      <c r="E3" s="265"/>
      <c r="F3" s="265"/>
      <c r="G3" s="265"/>
      <c r="H3" s="265"/>
      <c r="I3" s="265"/>
      <c r="J3" s="265"/>
      <c r="M3" s="47"/>
      <c r="N3" s="54"/>
      <c r="O3" s="54"/>
      <c r="P3" s="54"/>
      <c r="Q3" s="48"/>
      <c r="R3" s="54"/>
      <c r="S3" s="54"/>
      <c r="T3" s="54"/>
      <c r="U3" s="171"/>
      <c r="V3" s="171"/>
      <c r="W3" s="185"/>
    </row>
    <row r="4" spans="2:23" ht="20.25" customHeight="1">
      <c r="B4" s="265"/>
      <c r="C4" s="265"/>
      <c r="D4" s="265"/>
      <c r="E4" s="265"/>
      <c r="F4" s="265"/>
      <c r="G4" s="265"/>
      <c r="H4" s="265"/>
      <c r="I4" s="265"/>
      <c r="J4" s="265"/>
      <c r="M4" s="47"/>
      <c r="N4" s="54"/>
      <c r="O4" s="54"/>
      <c r="P4" s="54"/>
      <c r="Q4" s="48"/>
      <c r="R4" s="54"/>
      <c r="S4" s="54"/>
      <c r="T4" s="54"/>
      <c r="U4" s="171"/>
      <c r="V4" s="171"/>
      <c r="W4" s="185"/>
    </row>
    <row r="5" spans="2:23" s="55" customFormat="1" ht="20.25" customHeight="1">
      <c r="B5" s="134" t="s">
        <v>86</v>
      </c>
      <c r="M5" s="47">
        <v>1</v>
      </c>
      <c r="N5" s="229">
        <v>2024</v>
      </c>
      <c r="O5" s="60">
        <v>1</v>
      </c>
      <c r="P5" s="51" t="s">
        <v>70</v>
      </c>
      <c r="Q5" s="82" t="str">
        <f>IF(C18="","",C18)&amp;IF(OR(C19="",C19=C18),"",C19)&amp;IF(OR(C20="",C20=C19,C20=C18),"",C20)</f>
        <v>土日</v>
      </c>
      <c r="R5" s="51" t="s">
        <v>124</v>
      </c>
      <c r="S5" s="51">
        <v>1</v>
      </c>
      <c r="T5" s="219" t="s">
        <v>102</v>
      </c>
      <c r="U5" s="177" t="s">
        <v>118</v>
      </c>
      <c r="V5" s="177" t="s">
        <v>118</v>
      </c>
      <c r="W5" s="186"/>
    </row>
    <row r="6" spans="2:23" s="55" customFormat="1" ht="20.25" customHeight="1">
      <c r="B6" s="57" t="s">
        <v>27</v>
      </c>
      <c r="C6" s="256" t="s">
        <v>114</v>
      </c>
      <c r="D6" s="257"/>
      <c r="E6" s="257"/>
      <c r="F6" s="257"/>
      <c r="G6" s="258"/>
      <c r="M6" s="47">
        <v>2</v>
      </c>
      <c r="N6" s="230">
        <v>2025</v>
      </c>
      <c r="O6" s="60">
        <v>2</v>
      </c>
      <c r="P6" s="52" t="s">
        <v>36</v>
      </c>
      <c r="Q6" s="48"/>
      <c r="R6" s="52">
        <v>1</v>
      </c>
      <c r="S6" s="52">
        <v>2</v>
      </c>
      <c r="T6" s="220" t="s">
        <v>100</v>
      </c>
      <c r="U6" s="178" t="s">
        <v>154</v>
      </c>
      <c r="V6" s="178" t="str">
        <f t="shared" ref="V6:V15" si="0">C30</f>
        <v>要件定義</v>
      </c>
      <c r="W6" s="186"/>
    </row>
    <row r="7" spans="2:23" s="55" customFormat="1" ht="20.25" customHeight="1">
      <c r="B7" s="57" t="s">
        <v>85</v>
      </c>
      <c r="C7" s="256" t="s">
        <v>146</v>
      </c>
      <c r="D7" s="257"/>
      <c r="E7" s="257"/>
      <c r="F7" s="257"/>
      <c r="G7" s="258"/>
      <c r="M7" s="47">
        <v>3</v>
      </c>
      <c r="N7" s="230">
        <v>2026</v>
      </c>
      <c r="O7" s="60">
        <v>3</v>
      </c>
      <c r="P7" s="52" t="s">
        <v>66</v>
      </c>
      <c r="Q7" s="48"/>
      <c r="R7" s="52">
        <v>2</v>
      </c>
      <c r="S7" s="52">
        <v>3</v>
      </c>
      <c r="T7" s="170"/>
      <c r="U7" s="178" t="s">
        <v>155</v>
      </c>
      <c r="V7" s="178" t="str">
        <f t="shared" si="0"/>
        <v>運用テスト</v>
      </c>
      <c r="W7" s="186"/>
    </row>
    <row r="8" spans="2:23" s="55" customFormat="1" ht="20.25" customHeight="1">
      <c r="M8" s="47">
        <v>4</v>
      </c>
      <c r="N8" s="231"/>
      <c r="O8" s="60">
        <v>4</v>
      </c>
      <c r="P8" s="52" t="s">
        <v>74</v>
      </c>
      <c r="Q8" s="48"/>
      <c r="R8" s="52">
        <v>3</v>
      </c>
      <c r="S8" s="52">
        <v>4</v>
      </c>
      <c r="T8" s="170"/>
      <c r="U8" s="178" t="s">
        <v>156</v>
      </c>
      <c r="V8" s="178" t="str">
        <f t="shared" si="0"/>
        <v>システム要件定義</v>
      </c>
      <c r="W8" s="186"/>
    </row>
    <row r="9" spans="2:23" s="55" customFormat="1" ht="20.25" customHeight="1">
      <c r="B9" s="134" t="s">
        <v>57</v>
      </c>
      <c r="M9" s="47">
        <v>5</v>
      </c>
      <c r="N9" s="232"/>
      <c r="O9" s="60">
        <v>5</v>
      </c>
      <c r="P9" s="52" t="s">
        <v>67</v>
      </c>
      <c r="Q9" s="48"/>
      <c r="R9" s="52">
        <v>4</v>
      </c>
      <c r="S9" s="52">
        <v>5</v>
      </c>
      <c r="T9" s="170"/>
      <c r="U9" s="178" t="s">
        <v>119</v>
      </c>
      <c r="V9" s="178" t="str">
        <f t="shared" si="0"/>
        <v>システムテスト</v>
      </c>
      <c r="W9" s="186"/>
    </row>
    <row r="10" spans="2:23" s="55" customFormat="1" ht="20.25" customHeight="1">
      <c r="B10" s="57" t="s">
        <v>37</v>
      </c>
      <c r="C10" s="108">
        <v>0.375</v>
      </c>
      <c r="E10" s="58"/>
      <c r="F10" s="80" t="s">
        <v>43</v>
      </c>
      <c r="M10" s="47">
        <v>6</v>
      </c>
      <c r="N10" s="232"/>
      <c r="O10" s="60">
        <v>6</v>
      </c>
      <c r="P10" s="52" t="s">
        <v>68</v>
      </c>
      <c r="Q10" s="48"/>
      <c r="R10" s="52">
        <v>5</v>
      </c>
      <c r="S10" s="52">
        <v>6</v>
      </c>
      <c r="T10" s="170"/>
      <c r="U10" s="178" t="s">
        <v>157</v>
      </c>
      <c r="V10" s="178" t="str">
        <f t="shared" si="0"/>
        <v>システム方式設計</v>
      </c>
      <c r="W10" s="186"/>
    </row>
    <row r="11" spans="2:23" s="55" customFormat="1" ht="20.25" customHeight="1">
      <c r="B11" s="57"/>
      <c r="C11" s="245"/>
      <c r="D11" s="246"/>
      <c r="E11" s="247"/>
      <c r="F11" s="80"/>
      <c r="H11" s="255" t="s">
        <v>91</v>
      </c>
      <c r="I11" s="255"/>
      <c r="J11" s="255"/>
      <c r="M11" s="47">
        <v>7</v>
      </c>
      <c r="N11" s="232"/>
      <c r="O11" s="60">
        <v>7</v>
      </c>
      <c r="P11" s="52" t="s">
        <v>69</v>
      </c>
      <c r="Q11" s="48"/>
      <c r="R11" s="52">
        <v>6</v>
      </c>
      <c r="S11" s="52">
        <v>7</v>
      </c>
      <c r="T11" s="170"/>
      <c r="U11" s="178" t="s">
        <v>158</v>
      </c>
      <c r="V11" s="178" t="str">
        <f t="shared" si="0"/>
        <v>システム結合</v>
      </c>
      <c r="W11" s="186"/>
    </row>
    <row r="12" spans="2:23" s="55" customFormat="1" ht="20.25" customHeight="1">
      <c r="B12" s="57" t="s">
        <v>38</v>
      </c>
      <c r="C12" s="108">
        <v>0.5</v>
      </c>
      <c r="D12" s="56" t="s">
        <v>24</v>
      </c>
      <c r="E12" s="108">
        <v>0.54166666666666663</v>
      </c>
      <c r="F12" s="80" t="s">
        <v>44</v>
      </c>
      <c r="H12" s="255" t="s">
        <v>90</v>
      </c>
      <c r="I12" s="255"/>
      <c r="J12" s="255"/>
      <c r="M12" s="47">
        <v>8</v>
      </c>
      <c r="N12" s="232"/>
      <c r="O12" s="60">
        <v>8</v>
      </c>
      <c r="P12" s="53"/>
      <c r="Q12" s="48"/>
      <c r="R12" s="52">
        <v>7</v>
      </c>
      <c r="S12" s="52">
        <v>8</v>
      </c>
      <c r="T12" s="170"/>
      <c r="U12" s="178" t="s">
        <v>159</v>
      </c>
      <c r="V12" s="178" t="str">
        <f t="shared" si="0"/>
        <v>ソフトウェア設計</v>
      </c>
      <c r="W12" s="186"/>
    </row>
    <row r="13" spans="2:23" s="55" customFormat="1" ht="20.25" customHeight="1">
      <c r="B13" s="57"/>
      <c r="C13" s="245"/>
      <c r="D13" s="246"/>
      <c r="E13" s="248"/>
      <c r="F13" s="80"/>
      <c r="H13" s="255" t="s">
        <v>92</v>
      </c>
      <c r="I13" s="255"/>
      <c r="J13" s="255"/>
      <c r="M13" s="47">
        <v>9</v>
      </c>
      <c r="N13" s="232"/>
      <c r="O13" s="60">
        <v>9</v>
      </c>
      <c r="P13" s="48"/>
      <c r="Q13" s="48"/>
      <c r="R13" s="52">
        <v>8</v>
      </c>
      <c r="S13" s="52">
        <v>9</v>
      </c>
      <c r="T13" s="170"/>
      <c r="U13" s="178" t="s">
        <v>153</v>
      </c>
      <c r="V13" s="178" t="str">
        <f t="shared" si="0"/>
        <v>ソフトウェアテスト</v>
      </c>
      <c r="W13" s="186"/>
    </row>
    <row r="14" spans="2:23" s="55" customFormat="1" ht="20.25" customHeight="1">
      <c r="B14" s="57" t="s">
        <v>39</v>
      </c>
      <c r="C14" s="108">
        <v>0.75</v>
      </c>
      <c r="E14" s="58"/>
      <c r="F14" s="80" t="s">
        <v>45</v>
      </c>
      <c r="M14" s="47">
        <v>10</v>
      </c>
      <c r="N14" s="232"/>
      <c r="O14" s="60">
        <v>10</v>
      </c>
      <c r="P14" s="48"/>
      <c r="Q14" s="48"/>
      <c r="R14" s="52">
        <v>9</v>
      </c>
      <c r="S14" s="52">
        <v>10</v>
      </c>
      <c r="T14" s="170"/>
      <c r="U14" s="178" t="s">
        <v>153</v>
      </c>
      <c r="V14" s="178" t="str">
        <f t="shared" si="0"/>
        <v>プログラミング</v>
      </c>
      <c r="W14" s="186"/>
    </row>
    <row r="15" spans="2:23" s="55" customFormat="1" ht="20.25" customHeight="1">
      <c r="B15" s="57" t="s">
        <v>108</v>
      </c>
      <c r="C15" s="108">
        <v>0.33333333333333331</v>
      </c>
      <c r="E15" s="80"/>
      <c r="M15" s="47">
        <v>11</v>
      </c>
      <c r="N15" s="48"/>
      <c r="O15" s="60">
        <v>11</v>
      </c>
      <c r="P15" s="48"/>
      <c r="Q15" s="48"/>
      <c r="R15" s="52">
        <v>10</v>
      </c>
      <c r="S15" s="52">
        <v>11</v>
      </c>
      <c r="T15" s="170"/>
      <c r="U15" s="178" t="s">
        <v>153</v>
      </c>
      <c r="V15" s="178" t="str">
        <f t="shared" si="0"/>
        <v>デバッグ</v>
      </c>
      <c r="W15" s="186"/>
    </row>
    <row r="16" spans="2:23" s="55" customFormat="1" ht="20.25" customHeight="1">
      <c r="M16" s="47">
        <v>12</v>
      </c>
      <c r="N16" s="48"/>
      <c r="O16" s="60">
        <v>12</v>
      </c>
      <c r="P16" s="48"/>
      <c r="Q16" s="48"/>
      <c r="R16" s="52">
        <v>11</v>
      </c>
      <c r="S16" s="52">
        <v>12</v>
      </c>
      <c r="T16" s="170"/>
      <c r="U16" s="178" t="s">
        <v>120</v>
      </c>
      <c r="V16" s="178" t="str">
        <f t="shared" ref="V16:V25" si="1">H30</f>
        <v>要求仕様書作成</v>
      </c>
      <c r="W16" s="186"/>
    </row>
    <row r="17" spans="2:23" s="55" customFormat="1" ht="20.25" customHeight="1">
      <c r="B17" s="136" t="s">
        <v>87</v>
      </c>
      <c r="C17" s="13"/>
      <c r="D17" s="13"/>
      <c r="E17" s="13"/>
      <c r="M17" s="47">
        <v>13</v>
      </c>
      <c r="N17" s="48"/>
      <c r="O17" s="48"/>
      <c r="P17" s="48"/>
      <c r="Q17" s="48"/>
      <c r="R17" s="52">
        <v>12</v>
      </c>
      <c r="S17" s="52">
        <v>13</v>
      </c>
      <c r="T17" s="170"/>
      <c r="U17" s="178" t="s">
        <v>120</v>
      </c>
      <c r="V17" s="178" t="str">
        <f t="shared" si="1"/>
        <v>製図</v>
      </c>
      <c r="W17" s="186"/>
    </row>
    <row r="18" spans="2:23" s="55" customFormat="1" ht="20.25" customHeight="1">
      <c r="B18" s="46" t="s">
        <v>71</v>
      </c>
      <c r="C18" s="109" t="s">
        <v>70</v>
      </c>
      <c r="D18" s="24"/>
      <c r="E18" s="78" t="s">
        <v>75</v>
      </c>
      <c r="M18" s="47">
        <v>14</v>
      </c>
      <c r="N18" s="48"/>
      <c r="O18" s="48"/>
      <c r="P18" s="48"/>
      <c r="Q18" s="48"/>
      <c r="R18" s="52">
        <v>13</v>
      </c>
      <c r="S18" s="52">
        <v>14</v>
      </c>
      <c r="T18" s="170"/>
      <c r="U18" s="178" t="s">
        <v>120</v>
      </c>
      <c r="V18" s="178" t="str">
        <f t="shared" si="1"/>
        <v>シミュレーション</v>
      </c>
      <c r="W18" s="186"/>
    </row>
    <row r="19" spans="2:23" s="55" customFormat="1" ht="20.25" customHeight="1">
      <c r="B19" s="39" t="s">
        <v>72</v>
      </c>
      <c r="C19" s="109" t="s">
        <v>36</v>
      </c>
      <c r="D19" s="12"/>
      <c r="E19" s="78" t="s">
        <v>89</v>
      </c>
      <c r="M19" s="47">
        <v>15</v>
      </c>
      <c r="N19" s="48"/>
      <c r="O19" s="48"/>
      <c r="P19" s="48"/>
      <c r="Q19" s="48"/>
      <c r="R19" s="52">
        <v>14</v>
      </c>
      <c r="S19" s="52">
        <v>15</v>
      </c>
      <c r="T19" s="170"/>
      <c r="U19" s="178" t="s">
        <v>120</v>
      </c>
      <c r="V19" s="178" t="str">
        <f t="shared" si="1"/>
        <v>製造・加工</v>
      </c>
      <c r="W19" s="186"/>
    </row>
    <row r="20" spans="2:23" s="55" customFormat="1" ht="20.25" customHeight="1">
      <c r="B20" s="46" t="s">
        <v>73</v>
      </c>
      <c r="C20" s="109"/>
      <c r="D20" s="24"/>
      <c r="E20" s="78" t="s">
        <v>88</v>
      </c>
      <c r="M20" s="47">
        <v>16</v>
      </c>
      <c r="N20" s="48"/>
      <c r="O20" s="48"/>
      <c r="P20" s="48"/>
      <c r="Q20" s="48"/>
      <c r="R20" s="52">
        <v>15</v>
      </c>
      <c r="S20" s="52">
        <v>16</v>
      </c>
      <c r="T20" s="170"/>
      <c r="U20" s="178" t="s">
        <v>120</v>
      </c>
      <c r="V20" s="178" t="str">
        <f t="shared" si="1"/>
        <v>組み立て</v>
      </c>
      <c r="W20" s="186"/>
    </row>
    <row r="21" spans="2:23" s="55" customFormat="1" ht="20.25" customHeight="1">
      <c r="B21" s="13"/>
      <c r="C21" s="78" t="s">
        <v>93</v>
      </c>
      <c r="D21" s="13"/>
      <c r="E21" s="13"/>
      <c r="M21" s="47">
        <v>17</v>
      </c>
      <c r="N21" s="48"/>
      <c r="O21" s="48"/>
      <c r="P21" s="48"/>
      <c r="Q21" s="48"/>
      <c r="R21" s="52">
        <v>16</v>
      </c>
      <c r="S21" s="52">
        <v>17</v>
      </c>
      <c r="T21" s="170"/>
      <c r="U21" s="178" t="s">
        <v>120</v>
      </c>
      <c r="V21" s="178" t="str">
        <f t="shared" si="1"/>
        <v>動作・性能試験</v>
      </c>
      <c r="W21" s="186"/>
    </row>
    <row r="22" spans="2:23" s="55" customFormat="1" ht="20.25" customHeight="1">
      <c r="B22" s="24"/>
      <c r="C22" s="233" t="s">
        <v>94</v>
      </c>
      <c r="D22" s="24"/>
      <c r="E22" s="24"/>
      <c r="M22" s="47">
        <v>18</v>
      </c>
      <c r="N22" s="48"/>
      <c r="O22" s="48"/>
      <c r="P22" s="48"/>
      <c r="Q22" s="48"/>
      <c r="R22" s="52">
        <v>17</v>
      </c>
      <c r="S22" s="52">
        <v>18</v>
      </c>
      <c r="T22" s="170"/>
      <c r="U22" s="178" t="s">
        <v>120</v>
      </c>
      <c r="V22" s="178" t="str">
        <f t="shared" si="1"/>
        <v>運用テスト</v>
      </c>
      <c r="W22" s="186"/>
    </row>
    <row r="23" spans="2:23" s="55" customFormat="1" ht="20.25" customHeight="1">
      <c r="B23" s="135" t="s">
        <v>65</v>
      </c>
      <c r="C23" s="12"/>
      <c r="D23" s="12"/>
      <c r="E23" s="12"/>
      <c r="F23"/>
      <c r="G23"/>
      <c r="H23"/>
      <c r="I23"/>
      <c r="J23"/>
      <c r="M23" s="47">
        <v>19</v>
      </c>
      <c r="N23" s="48"/>
      <c r="O23" s="48"/>
      <c r="P23" s="48"/>
      <c r="Q23" s="48"/>
      <c r="R23" s="52">
        <v>18</v>
      </c>
      <c r="S23" s="52">
        <v>19</v>
      </c>
      <c r="T23" s="170"/>
      <c r="U23" s="178" t="s">
        <v>120</v>
      </c>
      <c r="V23" s="178" t="str">
        <f t="shared" si="1"/>
        <v>○○</v>
      </c>
      <c r="W23" s="186"/>
    </row>
    <row r="24" spans="2:23" s="55" customFormat="1" ht="20.25" customHeight="1">
      <c r="B24" s="39" t="s">
        <v>40</v>
      </c>
      <c r="C24" s="109" t="s">
        <v>124</v>
      </c>
      <c r="D24" s="12" t="s">
        <v>36</v>
      </c>
      <c r="E24" s="81" t="s">
        <v>152</v>
      </c>
      <c r="F24"/>
      <c r="G24"/>
      <c r="H24"/>
      <c r="I24"/>
      <c r="J24"/>
      <c r="M24" s="47">
        <v>20</v>
      </c>
      <c r="N24" s="48"/>
      <c r="O24" s="48"/>
      <c r="P24" s="48"/>
      <c r="Q24" s="48"/>
      <c r="R24" s="52">
        <v>19</v>
      </c>
      <c r="S24" s="52">
        <v>20</v>
      </c>
      <c r="T24" s="170"/>
      <c r="U24" s="178" t="s">
        <v>120</v>
      </c>
      <c r="V24" s="178" t="str">
        <f t="shared" si="1"/>
        <v>○○</v>
      </c>
      <c r="W24" s="186"/>
    </row>
    <row r="25" spans="2:23" s="55" customFormat="1" ht="20.25" customHeight="1">
      <c r="C25" s="80" t="s">
        <v>95</v>
      </c>
      <c r="M25" s="47">
        <v>21</v>
      </c>
      <c r="N25" s="48"/>
      <c r="O25" s="48"/>
      <c r="P25" s="48"/>
      <c r="Q25" s="48"/>
      <c r="R25" s="52">
        <v>20</v>
      </c>
      <c r="S25" s="52">
        <v>21</v>
      </c>
      <c r="T25" s="170"/>
      <c r="U25" s="178" t="s">
        <v>120</v>
      </c>
      <c r="V25" s="178" t="str">
        <f t="shared" si="1"/>
        <v>○○</v>
      </c>
      <c r="W25" s="186"/>
    </row>
    <row r="26" spans="2:23" s="55" customFormat="1" ht="20.25" customHeight="1">
      <c r="B26" s="57" t="s">
        <v>99</v>
      </c>
      <c r="C26" s="109" t="s">
        <v>102</v>
      </c>
      <c r="M26" s="47">
        <v>22</v>
      </c>
      <c r="N26" s="48"/>
      <c r="O26" s="48"/>
      <c r="P26" s="48"/>
      <c r="Q26" s="48"/>
      <c r="R26" s="52">
        <v>21</v>
      </c>
      <c r="S26" s="52">
        <v>22</v>
      </c>
      <c r="T26" s="170"/>
      <c r="U26" s="179" t="s">
        <v>120</v>
      </c>
      <c r="V26" s="179" t="s">
        <v>120</v>
      </c>
      <c r="W26" s="186"/>
    </row>
    <row r="27" spans="2:23" s="55" customFormat="1" ht="20.25" customHeight="1">
      <c r="C27" s="80" t="s">
        <v>101</v>
      </c>
      <c r="M27" s="47">
        <v>23</v>
      </c>
      <c r="N27" s="48"/>
      <c r="O27" s="48"/>
      <c r="P27" s="48"/>
      <c r="Q27" s="48"/>
      <c r="R27" s="52">
        <v>22</v>
      </c>
      <c r="S27" s="52">
        <v>23</v>
      </c>
      <c r="T27" s="170"/>
      <c r="U27" s="170"/>
      <c r="V27" s="170"/>
      <c r="W27" s="186"/>
    </row>
    <row r="28" spans="2:23" s="55" customFormat="1" ht="20.25" customHeight="1">
      <c r="C28" s="249" t="s">
        <v>164</v>
      </c>
      <c r="M28" s="47">
        <v>24</v>
      </c>
      <c r="N28" s="48"/>
      <c r="O28" s="48"/>
      <c r="P28" s="48"/>
      <c r="Q28" s="48"/>
      <c r="R28" s="52">
        <v>23</v>
      </c>
      <c r="S28" s="52">
        <v>24</v>
      </c>
      <c r="T28" s="170"/>
      <c r="U28" s="170"/>
      <c r="V28" s="170"/>
      <c r="W28" s="186"/>
    </row>
    <row r="29" spans="2:23" s="55" customFormat="1" ht="20.25" customHeight="1">
      <c r="B29" s="135" t="s">
        <v>122</v>
      </c>
      <c r="M29" s="47">
        <v>25</v>
      </c>
      <c r="N29" s="48"/>
      <c r="O29" s="48"/>
      <c r="P29" s="48"/>
      <c r="Q29" s="48"/>
      <c r="R29" s="52">
        <v>24</v>
      </c>
      <c r="S29" s="52">
        <v>25</v>
      </c>
      <c r="T29" s="170"/>
      <c r="U29" s="170"/>
      <c r="V29" s="170"/>
      <c r="W29" s="186"/>
    </row>
    <row r="30" spans="2:23" s="55" customFormat="1" ht="13.65" customHeight="1" thickBot="1">
      <c r="B30" s="55">
        <v>1</v>
      </c>
      <c r="C30" s="254" t="s">
        <v>167</v>
      </c>
      <c r="D30" s="254"/>
      <c r="E30" s="254"/>
      <c r="G30" s="55">
        <v>11</v>
      </c>
      <c r="H30" s="254" t="s">
        <v>176</v>
      </c>
      <c r="I30" s="254"/>
      <c r="J30" s="254"/>
      <c r="M30" s="47">
        <v>26</v>
      </c>
      <c r="N30" s="48"/>
      <c r="O30" s="48"/>
      <c r="P30" s="48"/>
      <c r="Q30" s="48"/>
      <c r="R30" s="52">
        <v>25</v>
      </c>
      <c r="S30" s="52">
        <v>26</v>
      </c>
      <c r="T30" s="170"/>
      <c r="U30" s="170"/>
      <c r="V30" s="170"/>
      <c r="W30" s="186"/>
    </row>
    <row r="31" spans="2:23" ht="13.65" customHeight="1" thickBot="1">
      <c r="B31" s="55">
        <v>2</v>
      </c>
      <c r="C31" s="254" t="s">
        <v>168</v>
      </c>
      <c r="D31" s="254"/>
      <c r="E31" s="254"/>
      <c r="F31" s="55"/>
      <c r="G31" s="55">
        <v>12</v>
      </c>
      <c r="H31" s="254" t="s">
        <v>177</v>
      </c>
      <c r="I31" s="254"/>
      <c r="J31" s="254"/>
      <c r="M31" s="47">
        <v>27</v>
      </c>
      <c r="N31" s="48"/>
      <c r="O31" s="48"/>
      <c r="P31" s="48"/>
      <c r="Q31" s="48"/>
      <c r="R31" s="52">
        <v>26</v>
      </c>
      <c r="S31" s="52">
        <v>27</v>
      </c>
      <c r="T31" s="170"/>
      <c r="U31" s="133">
        <f>IF(AND($N$39="",$P$39="",$R$39=""),"",DATE($N$39,$P$39,$R$39))</f>
        <v>45717</v>
      </c>
      <c r="V31" s="180"/>
      <c r="W31" s="185"/>
    </row>
    <row r="32" spans="2:23" ht="13.65" customHeight="1" thickBot="1">
      <c r="B32" s="55">
        <v>3</v>
      </c>
      <c r="C32" s="254" t="s">
        <v>169</v>
      </c>
      <c r="D32" s="254"/>
      <c r="E32" s="254"/>
      <c r="F32" s="55"/>
      <c r="G32" s="55">
        <v>13</v>
      </c>
      <c r="H32" s="254" t="s">
        <v>178</v>
      </c>
      <c r="I32" s="254"/>
      <c r="J32" s="254"/>
      <c r="M32" s="47">
        <v>28</v>
      </c>
      <c r="N32" s="48"/>
      <c r="O32" s="48"/>
      <c r="P32" s="48"/>
      <c r="Q32" s="48"/>
      <c r="R32" s="52">
        <v>27</v>
      </c>
      <c r="S32" s="52">
        <v>28</v>
      </c>
      <c r="T32" s="170"/>
      <c r="U32" s="128">
        <f>IF(AND($N$40="",$P$40="",$R$40=""),"",DATE($N$40,$P$40,$R$40))</f>
        <v>46356</v>
      </c>
      <c r="V32" s="181"/>
      <c r="W32" s="185"/>
    </row>
    <row r="33" spans="2:23" ht="13.65" customHeight="1">
      <c r="B33" s="55">
        <v>4</v>
      </c>
      <c r="C33" s="254" t="s">
        <v>170</v>
      </c>
      <c r="D33" s="254"/>
      <c r="E33" s="254"/>
      <c r="F33" s="55"/>
      <c r="G33" s="55">
        <v>14</v>
      </c>
      <c r="H33" s="254" t="s">
        <v>179</v>
      </c>
      <c r="I33" s="254"/>
      <c r="J33" s="254"/>
      <c r="M33" s="47">
        <v>29</v>
      </c>
      <c r="N33" s="48"/>
      <c r="O33" s="48"/>
      <c r="P33" s="48"/>
      <c r="Q33" s="48"/>
      <c r="R33" s="52">
        <v>28</v>
      </c>
      <c r="S33" s="52">
        <v>29</v>
      </c>
      <c r="T33" s="170"/>
      <c r="U33" s="171"/>
      <c r="V33" s="171"/>
      <c r="W33" s="185"/>
    </row>
    <row r="34" spans="2:23" ht="13.65" customHeight="1">
      <c r="B34" s="55">
        <v>5</v>
      </c>
      <c r="C34" s="254" t="s">
        <v>171</v>
      </c>
      <c r="D34" s="254"/>
      <c r="E34" s="254"/>
      <c r="F34" s="55"/>
      <c r="G34" s="55">
        <v>15</v>
      </c>
      <c r="H34" s="254" t="s">
        <v>180</v>
      </c>
      <c r="I34" s="254"/>
      <c r="J34" s="254"/>
      <c r="M34" s="47">
        <v>30</v>
      </c>
      <c r="N34" s="48"/>
      <c r="O34" s="48"/>
      <c r="P34" s="48"/>
      <c r="Q34" s="48"/>
      <c r="R34" s="52"/>
      <c r="S34" s="52">
        <v>30</v>
      </c>
      <c r="T34" s="170"/>
      <c r="U34" s="171"/>
      <c r="V34" s="171"/>
      <c r="W34" s="185"/>
    </row>
    <row r="35" spans="2:23" ht="13.65" customHeight="1">
      <c r="B35" s="55">
        <v>6</v>
      </c>
      <c r="C35" s="254" t="s">
        <v>172</v>
      </c>
      <c r="D35" s="254"/>
      <c r="E35" s="254"/>
      <c r="G35" s="55">
        <v>16</v>
      </c>
      <c r="H35" s="254" t="s">
        <v>181</v>
      </c>
      <c r="I35" s="254"/>
      <c r="J35" s="254"/>
      <c r="M35" s="47">
        <v>31</v>
      </c>
      <c r="N35" s="48"/>
      <c r="O35" s="48"/>
      <c r="P35" s="48"/>
      <c r="Q35" s="48"/>
      <c r="R35" s="52"/>
      <c r="S35" s="52">
        <v>31</v>
      </c>
      <c r="T35" s="170"/>
      <c r="U35" s="171"/>
      <c r="V35" s="171"/>
      <c r="W35" s="185"/>
    </row>
    <row r="36" spans="2:23" ht="13.65" customHeight="1">
      <c r="B36" s="55">
        <v>7</v>
      </c>
      <c r="C36" s="254" t="s">
        <v>173</v>
      </c>
      <c r="D36" s="254"/>
      <c r="E36" s="254"/>
      <c r="G36" s="55">
        <v>17</v>
      </c>
      <c r="H36" s="254" t="s">
        <v>168</v>
      </c>
      <c r="I36" s="254"/>
      <c r="J36" s="254"/>
      <c r="M36" s="47">
        <v>32</v>
      </c>
      <c r="N36" s="48"/>
      <c r="O36" s="48"/>
      <c r="P36" s="48"/>
      <c r="Q36" s="48"/>
      <c r="R36" s="52"/>
      <c r="S36" s="52"/>
      <c r="T36" s="170"/>
      <c r="U36" s="171"/>
      <c r="V36" s="171"/>
      <c r="W36" s="185"/>
    </row>
    <row r="37" spans="2:23" ht="13.65" customHeight="1">
      <c r="B37" s="55">
        <v>8</v>
      </c>
      <c r="C37" s="254" t="s">
        <v>174</v>
      </c>
      <c r="D37" s="254"/>
      <c r="E37" s="254"/>
      <c r="G37" s="55">
        <v>18</v>
      </c>
      <c r="H37" s="254" t="s">
        <v>182</v>
      </c>
      <c r="I37" s="254"/>
      <c r="J37" s="254"/>
      <c r="M37" s="47">
        <v>33</v>
      </c>
      <c r="N37" s="48"/>
      <c r="O37" s="48"/>
      <c r="P37" s="48"/>
      <c r="Q37" s="48"/>
      <c r="R37" s="53"/>
      <c r="S37" s="53"/>
      <c r="T37" s="170"/>
      <c r="U37" s="171"/>
      <c r="V37" s="171"/>
      <c r="W37" s="185"/>
    </row>
    <row r="38" spans="2:23" ht="13.65" customHeight="1" thickBot="1">
      <c r="B38" s="55">
        <v>9</v>
      </c>
      <c r="C38" s="254" t="s">
        <v>119</v>
      </c>
      <c r="D38" s="254"/>
      <c r="E38" s="254"/>
      <c r="G38" s="55">
        <v>19</v>
      </c>
      <c r="H38" s="254" t="s">
        <v>182</v>
      </c>
      <c r="I38" s="254"/>
      <c r="J38" s="254"/>
      <c r="M38" s="47"/>
      <c r="N38" s="147"/>
      <c r="O38" s="48"/>
      <c r="P38" s="48"/>
      <c r="Q38" s="48"/>
      <c r="R38" s="48"/>
      <c r="S38" s="48"/>
      <c r="T38" s="48"/>
      <c r="U38" s="171"/>
      <c r="V38" s="171"/>
      <c r="W38" s="185"/>
    </row>
    <row r="39" spans="2:23" ht="13.65" customHeight="1" thickBot="1">
      <c r="B39" s="55">
        <v>10</v>
      </c>
      <c r="C39" s="254" t="s">
        <v>175</v>
      </c>
      <c r="D39" s="254"/>
      <c r="E39" s="254"/>
      <c r="G39" s="55">
        <v>20</v>
      </c>
      <c r="H39" s="254" t="s">
        <v>182</v>
      </c>
      <c r="I39" s="254"/>
      <c r="J39" s="254"/>
      <c r="M39" s="203" t="s">
        <v>133</v>
      </c>
      <c r="N39" s="235">
        <v>2025</v>
      </c>
      <c r="O39" s="48" t="s">
        <v>111</v>
      </c>
      <c r="P39" s="235">
        <v>3</v>
      </c>
      <c r="Q39" s="48" t="s">
        <v>112</v>
      </c>
      <c r="R39" s="235">
        <v>1</v>
      </c>
      <c r="S39" s="234" t="s">
        <v>36</v>
      </c>
      <c r="T39" s="171"/>
      <c r="U39" s="171" t="s">
        <v>125</v>
      </c>
      <c r="V39" s="171"/>
      <c r="W39" s="185"/>
    </row>
    <row r="40" spans="2:23">
      <c r="M40" s="207" t="s">
        <v>134</v>
      </c>
      <c r="N40" s="208">
        <f>E42</f>
        <v>2026</v>
      </c>
      <c r="O40" s="48" t="s">
        <v>111</v>
      </c>
      <c r="P40" s="208">
        <f>G42</f>
        <v>11</v>
      </c>
      <c r="Q40" s="48" t="s">
        <v>112</v>
      </c>
      <c r="R40" s="208">
        <f>I42</f>
        <v>30</v>
      </c>
      <c r="S40" s="234" t="s">
        <v>36</v>
      </c>
      <c r="T40" s="171"/>
      <c r="U40" s="171" t="s">
        <v>126</v>
      </c>
      <c r="V40" s="171"/>
      <c r="W40" s="185"/>
    </row>
    <row r="41" spans="2:23" ht="13.5" thickBot="1">
      <c r="B41" s="183" t="s">
        <v>123</v>
      </c>
      <c r="L41" s="112"/>
      <c r="M41" s="47"/>
      <c r="N41" s="182"/>
      <c r="O41" s="48"/>
      <c r="P41" s="171"/>
      <c r="Q41" s="48"/>
      <c r="R41" s="171"/>
      <c r="S41" s="171"/>
      <c r="T41" s="171"/>
      <c r="U41" s="171"/>
      <c r="V41" s="171"/>
      <c r="W41" s="185"/>
    </row>
    <row r="42" spans="2:23" ht="14" thickTop="1" thickBot="1">
      <c r="B42" s="171"/>
      <c r="C42" s="206" t="s">
        <v>137</v>
      </c>
      <c r="D42" s="170"/>
      <c r="E42" s="215">
        <v>2026</v>
      </c>
      <c r="F42" s="171" t="s">
        <v>11</v>
      </c>
      <c r="G42" s="215">
        <v>11</v>
      </c>
      <c r="H42" s="171" t="s">
        <v>12</v>
      </c>
      <c r="I42" s="215">
        <v>30</v>
      </c>
      <c r="J42" s="171" t="s">
        <v>36</v>
      </c>
      <c r="M42" s="47" t="s">
        <v>135</v>
      </c>
      <c r="P42" s="251" t="str">
        <f>"報告期間："&amp;初期条件設定表!N39&amp;"年 "&amp;初期条件設定表!P39&amp;"月 ～ "&amp;初期条件設定表!N39&amp;"年 "&amp;"11月まで（遂行状況報告分）"</f>
        <v>報告期間：2025年 3月 ～ 2025年 11月まで（遂行状況報告分）</v>
      </c>
      <c r="Q42" s="252"/>
      <c r="R42" s="252"/>
      <c r="S42" s="252"/>
      <c r="T42" s="252"/>
      <c r="U42" s="252"/>
      <c r="V42" s="253"/>
      <c r="W42" s="185"/>
    </row>
    <row r="43" spans="2:23" ht="14" thickTop="1" thickBot="1">
      <c r="M43" s="47" t="s">
        <v>136</v>
      </c>
      <c r="N43" s="48"/>
      <c r="O43" s="48"/>
      <c r="P43" s="251" t="str">
        <f>"報告期間："&amp;初期条件設定表!N39&amp;"年 "&amp;"12月 ～ "</f>
        <v xml:space="preserve">報告期間：2025年 12月 ～ </v>
      </c>
      <c r="Q43" s="252"/>
      <c r="R43" s="252"/>
      <c r="S43" s="252"/>
      <c r="T43" s="252"/>
      <c r="U43" s="252"/>
      <c r="V43" s="253"/>
      <c r="W43" s="185"/>
    </row>
    <row r="44" spans="2:23" ht="13.5" thickTop="1">
      <c r="L44" s="171"/>
      <c r="M44" s="49"/>
      <c r="N44" s="50"/>
      <c r="O44" s="50"/>
      <c r="P44" s="187"/>
      <c r="Q44" s="50"/>
      <c r="R44" s="187"/>
      <c r="S44" s="187"/>
      <c r="T44" s="187"/>
      <c r="U44" s="187"/>
      <c r="V44" s="187"/>
      <c r="W44" s="188"/>
    </row>
    <row r="45" spans="2:23" ht="13.25" customHeight="1">
      <c r="L45" s="171"/>
      <c r="M45" s="48"/>
      <c r="N45" s="48"/>
      <c r="O45" s="48"/>
      <c r="P45" s="171"/>
      <c r="Q45" s="48"/>
      <c r="R45" s="171"/>
      <c r="S45" s="171"/>
      <c r="T45" s="171"/>
    </row>
    <row r="46" spans="2:23" ht="13.25" customHeight="1">
      <c r="L46" s="171"/>
      <c r="M46" s="48"/>
      <c r="N46" s="48"/>
      <c r="O46" s="48"/>
      <c r="P46" s="171"/>
      <c r="Q46" s="48"/>
      <c r="R46" s="171"/>
      <c r="S46" s="171"/>
      <c r="T46" s="171"/>
    </row>
    <row r="47" spans="2:23">
      <c r="L47" s="171"/>
      <c r="M47" s="48"/>
      <c r="N47" s="48"/>
      <c r="O47" s="48"/>
      <c r="P47" s="171"/>
      <c r="Q47" s="48"/>
      <c r="R47" s="171"/>
      <c r="S47" s="171"/>
      <c r="T47" s="171"/>
    </row>
    <row r="48" spans="2:23">
      <c r="L48" s="171"/>
      <c r="M48" s="171"/>
      <c r="N48" s="171"/>
      <c r="O48" s="171"/>
      <c r="P48" s="171"/>
      <c r="Q48" s="171"/>
      <c r="R48" s="171"/>
      <c r="S48" s="171"/>
      <c r="T48" s="171"/>
    </row>
    <row r="49" spans="12:20">
      <c r="L49" s="171"/>
      <c r="M49" s="171"/>
      <c r="N49" s="171"/>
      <c r="O49" s="171"/>
      <c r="P49" s="171"/>
      <c r="Q49" s="171"/>
      <c r="R49" s="171"/>
      <c r="S49" s="171"/>
      <c r="T49" s="171"/>
    </row>
    <row r="50" spans="12:20">
      <c r="L50" s="171"/>
      <c r="M50" s="171"/>
      <c r="N50" s="171"/>
      <c r="O50" s="171"/>
      <c r="P50" s="171"/>
      <c r="Q50" s="171"/>
      <c r="R50" s="171"/>
      <c r="S50" s="171"/>
      <c r="T50" s="171"/>
    </row>
    <row r="51" spans="12:20">
      <c r="L51" s="171"/>
      <c r="M51" s="171"/>
      <c r="N51" s="171"/>
      <c r="O51" s="171"/>
      <c r="P51" s="171"/>
      <c r="Q51" s="171"/>
      <c r="R51" s="171"/>
      <c r="S51" s="171"/>
      <c r="T51" s="171"/>
    </row>
  </sheetData>
  <sheetProtection sheet="1" objects="1" scenarios="1"/>
  <mergeCells count="30">
    <mergeCell ref="B1:J1"/>
    <mergeCell ref="M1:W1"/>
    <mergeCell ref="B2:J4"/>
    <mergeCell ref="H11:J11"/>
    <mergeCell ref="H12:J12"/>
    <mergeCell ref="H13:J13"/>
    <mergeCell ref="C6:G6"/>
    <mergeCell ref="C7:G7"/>
    <mergeCell ref="C33:E33"/>
    <mergeCell ref="H33:J33"/>
    <mergeCell ref="C34:E34"/>
    <mergeCell ref="H34:J34"/>
    <mergeCell ref="C30:E30"/>
    <mergeCell ref="H30:J30"/>
    <mergeCell ref="C31:E31"/>
    <mergeCell ref="H31:J31"/>
    <mergeCell ref="C32:E32"/>
    <mergeCell ref="H32:J32"/>
    <mergeCell ref="C35:E35"/>
    <mergeCell ref="C36:E36"/>
    <mergeCell ref="C37:E37"/>
    <mergeCell ref="C38:E38"/>
    <mergeCell ref="C39:E39"/>
    <mergeCell ref="P42:V42"/>
    <mergeCell ref="P43:V43"/>
    <mergeCell ref="H35:J35"/>
    <mergeCell ref="H36:J36"/>
    <mergeCell ref="H37:J37"/>
    <mergeCell ref="H38:J38"/>
    <mergeCell ref="H39:J39"/>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showInputMessage="1" showErrorMessage="1" sqref="C20">
      <formula1>$P$5:$P$12</formula1>
    </dataValidation>
    <dataValidation type="list" allowBlank="1" showInputMessage="1" showErrorMessage="1" sqref="C19">
      <formula1>$P$5:$P$12</formula1>
    </dataValidation>
    <dataValidation type="list" showInputMessage="1" showErrorMessage="1" sqref="C18">
      <formula1>$P$5:$P$11</formula1>
    </dataValidation>
    <dataValidation type="list" showInputMessage="1" showErrorMessage="1" sqref="C24">
      <formula1>$R$5:$R$37</formula1>
    </dataValidation>
    <dataValidation type="list" showInputMessage="1" showErrorMessage="1" sqref="C26">
      <formula1>$T$5:$T$6</formula1>
    </dataValidation>
    <dataValidation type="list" allowBlank="1" showInputMessage="1" showErrorMessage="1" sqref="E42">
      <formula1>$N$5:$N$7</formula1>
    </dataValidation>
    <dataValidation type="list" allowBlank="1" showInputMessage="1" showErrorMessage="1" sqref="G42">
      <formula1>$O$5:$O$16</formula1>
    </dataValidation>
    <dataValidation type="list" allowBlank="1" showInputMessage="1" showErrorMessage="1" sqref="I42">
      <formula1>$S$5:$S$35</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6" tint="0.39997558519241921"/>
  </sheetPr>
  <dimension ref="A1:AC80"/>
  <sheetViews>
    <sheetView workbookViewId="0">
      <selection activeCell="A4" sqref="A4:L4"/>
    </sheetView>
  </sheetViews>
  <sheetFormatPr defaultColWidth="9" defaultRowHeight="20.149999999999999" customHeight="1"/>
  <cols>
    <col min="1" max="3" width="5" style="33" customWidth="1"/>
    <col min="4" max="4" width="3.453125" style="33" customWidth="1"/>
    <col min="5" max="5" width="5.7265625" style="34" customWidth="1"/>
    <col min="6" max="6" width="5.7265625" style="34" hidden="1" customWidth="1"/>
    <col min="7" max="7" width="10.7265625" style="33" customWidth="1"/>
    <col min="8" max="8" width="10.7265625" style="35" customWidth="1"/>
    <col min="9" max="10" width="10.7265625" style="33" customWidth="1"/>
    <col min="11" max="12" width="15.7265625" style="33" customWidth="1"/>
    <col min="13" max="13" width="4.26953125" style="13" bestFit="1" customWidth="1"/>
    <col min="14" max="15" width="10.7265625" style="13" hidden="1" customWidth="1"/>
    <col min="16" max="16" width="8.08984375" style="13" hidden="1" customWidth="1"/>
    <col min="17" max="17" width="3.26953125" style="13" hidden="1" customWidth="1"/>
    <col min="18" max="18" width="8.08984375" style="13" hidden="1" customWidth="1"/>
    <col min="19" max="19" width="9.08984375" style="13" hidden="1" customWidth="1"/>
    <col min="20" max="20" width="10.7265625" style="13" hidden="1" customWidth="1"/>
    <col min="21" max="21" width="10.453125" style="13" hidden="1" customWidth="1"/>
    <col min="22" max="22" width="10.7265625" style="13" hidden="1" customWidth="1"/>
    <col min="23" max="23" width="9" style="13" hidden="1" customWidth="1"/>
    <col min="24" max="24" width="7.08984375" style="13" hidden="1" customWidth="1"/>
    <col min="25" max="25" width="10.08984375" style="13" hidden="1" customWidth="1"/>
    <col min="26" max="26" width="10.7265625" style="13" customWidth="1"/>
    <col min="27" max="16384" width="9" style="13"/>
  </cols>
  <sheetData>
    <row r="1" spans="1:25" ht="20.149999999999999" customHeight="1">
      <c r="A1" s="4"/>
      <c r="L1" s="213"/>
    </row>
    <row r="2" spans="1:25" ht="20.149999999999999" customHeight="1">
      <c r="A2" s="270" t="s">
        <v>140</v>
      </c>
      <c r="B2" s="270"/>
      <c r="C2" s="270"/>
      <c r="D2" s="270"/>
      <c r="E2" s="270"/>
      <c r="F2" s="270"/>
      <c r="G2" s="270"/>
      <c r="H2" s="270"/>
      <c r="I2" s="270"/>
      <c r="J2" s="270"/>
      <c r="K2" s="270"/>
      <c r="L2" s="270"/>
    </row>
    <row r="3" spans="1:25" ht="23.25" customHeight="1">
      <c r="A3" s="271" t="s">
        <v>141</v>
      </c>
      <c r="B3" s="271"/>
      <c r="C3" s="271"/>
      <c r="D3" s="271"/>
      <c r="E3" s="271"/>
      <c r="F3" s="271"/>
      <c r="G3" s="272"/>
      <c r="H3" s="272"/>
      <c r="I3" s="272"/>
      <c r="J3" s="272"/>
      <c r="K3" s="272"/>
      <c r="L3" s="272"/>
      <c r="M3" s="12"/>
      <c r="N3" s="12"/>
      <c r="O3" s="12"/>
      <c r="P3" s="12"/>
      <c r="Q3" s="12"/>
      <c r="R3" s="12"/>
      <c r="S3" s="12"/>
      <c r="T3" s="12"/>
      <c r="U3" s="12"/>
      <c r="V3" s="12"/>
      <c r="W3" s="12"/>
    </row>
    <row r="4" spans="1:25" ht="23.25" customHeight="1">
      <c r="A4" s="273" t="str">
        <f>初期条件設定表!P43&amp;初期条件設定表!N40&amp;"年 "&amp;初期条件設定表!P40&amp;"月まで（実績報告分）"</f>
        <v>報告期間：2025年 12月 ～ 2026年 11月まで（実績報告分）</v>
      </c>
      <c r="B4" s="273"/>
      <c r="C4" s="273"/>
      <c r="D4" s="273"/>
      <c r="E4" s="273"/>
      <c r="F4" s="273"/>
      <c r="G4" s="274"/>
      <c r="H4" s="274"/>
      <c r="I4" s="274"/>
      <c r="J4" s="274"/>
      <c r="K4" s="274"/>
      <c r="L4" s="274"/>
      <c r="M4" s="12"/>
      <c r="N4" s="12"/>
      <c r="O4" s="12"/>
      <c r="P4" s="12"/>
      <c r="Q4" s="12"/>
      <c r="R4" s="12"/>
      <c r="S4" s="12"/>
      <c r="T4" s="12"/>
      <c r="U4" s="12"/>
      <c r="V4" s="12"/>
      <c r="W4" s="12"/>
    </row>
    <row r="5" spans="1:25" ht="29.25" customHeight="1">
      <c r="A5" s="279" t="s">
        <v>27</v>
      </c>
      <c r="B5" s="279"/>
      <c r="C5" s="279"/>
      <c r="D5" s="275" t="str">
        <f>IF(初期条件設定表!C6="","",初期条件設定表!C6)</f>
        <v>○○△△株式会社</v>
      </c>
      <c r="E5" s="276"/>
      <c r="F5" s="276"/>
      <c r="G5" s="276"/>
      <c r="H5" s="276"/>
      <c r="I5" s="276"/>
      <c r="J5" s="276"/>
      <c r="K5" s="276"/>
      <c r="L5" s="277"/>
      <c r="M5" s="12"/>
      <c r="N5" s="12"/>
      <c r="O5" s="12"/>
      <c r="P5" s="12"/>
      <c r="Q5" s="12"/>
      <c r="R5" s="12"/>
      <c r="S5" s="12"/>
      <c r="T5" s="12"/>
      <c r="U5" s="12"/>
      <c r="V5" s="12"/>
      <c r="W5" s="12"/>
    </row>
    <row r="6" spans="1:25" ht="29.25" customHeight="1">
      <c r="A6" s="279" t="s">
        <v>26</v>
      </c>
      <c r="B6" s="279"/>
      <c r="C6" s="279"/>
      <c r="D6" s="275" t="str">
        <f>IF(初期条件設定表!C7="","",初期条件設定表!C7)</f>
        <v>公社　太郎</v>
      </c>
      <c r="E6" s="276"/>
      <c r="F6" s="276"/>
      <c r="G6" s="276"/>
      <c r="H6" s="276"/>
      <c r="I6" s="276"/>
      <c r="J6" s="276"/>
      <c r="K6" s="276"/>
      <c r="L6" s="277"/>
      <c r="M6" s="12"/>
      <c r="N6" s="12"/>
      <c r="O6" s="12"/>
      <c r="P6" s="12"/>
      <c r="Q6" s="12"/>
      <c r="R6" s="12"/>
      <c r="S6" s="12"/>
      <c r="T6" s="12"/>
      <c r="U6" s="12"/>
      <c r="V6" s="12"/>
      <c r="W6" s="12"/>
    </row>
    <row r="7" spans="1:25" s="16" customFormat="1" ht="52.5" thickBot="1">
      <c r="A7" s="283" t="s">
        <v>11</v>
      </c>
      <c r="B7" s="284"/>
      <c r="C7" s="285"/>
      <c r="D7" s="286" t="s">
        <v>103</v>
      </c>
      <c r="E7" s="287"/>
      <c r="F7" s="130" t="s">
        <v>104</v>
      </c>
      <c r="G7" s="126" t="s">
        <v>13</v>
      </c>
      <c r="H7" s="123" t="s">
        <v>132</v>
      </c>
      <c r="I7" s="124" t="s">
        <v>14</v>
      </c>
      <c r="J7" s="122" t="s">
        <v>15</v>
      </c>
      <c r="K7" s="125" t="s">
        <v>16</v>
      </c>
      <c r="L7" s="122" t="s">
        <v>17</v>
      </c>
      <c r="M7" s="214" t="s">
        <v>128</v>
      </c>
      <c r="N7" s="209"/>
      <c r="O7" s="209"/>
      <c r="P7" s="290" t="s">
        <v>160</v>
      </c>
      <c r="Q7" s="291"/>
      <c r="R7" s="291"/>
      <c r="S7" s="291"/>
      <c r="T7" s="14"/>
      <c r="U7" s="192"/>
      <c r="V7" s="14"/>
      <c r="W7" s="194" t="s">
        <v>129</v>
      </c>
      <c r="X7" s="16" t="s">
        <v>130</v>
      </c>
      <c r="Y7" s="16" t="s">
        <v>144</v>
      </c>
    </row>
    <row r="8" spans="1:25" s="24" customFormat="1" ht="26.5" hidden="1" thickBot="1">
      <c r="A8" s="288">
        <f>初期条件設定表!N39</f>
        <v>2025</v>
      </c>
      <c r="B8" s="289"/>
      <c r="C8" s="216" t="s">
        <v>11</v>
      </c>
      <c r="D8" s="199">
        <f>初期条件設定表!P39</f>
        <v>3</v>
      </c>
      <c r="E8" s="218" t="s">
        <v>20</v>
      </c>
      <c r="F8" s="132">
        <v>1</v>
      </c>
      <c r="G8" s="153"/>
      <c r="H8" s="17">
        <f>MIN($W$8:$W$28)</f>
        <v>0</v>
      </c>
      <c r="I8" s="222" t="str">
        <f>I17</f>
        <v>0</v>
      </c>
      <c r="J8" s="36" t="e">
        <f>IF(初期条件設定表!C26="当月",#REF!,"0")</f>
        <v>#REF!</v>
      </c>
      <c r="K8" s="19" t="e">
        <f>I8*J8</f>
        <v>#REF!</v>
      </c>
      <c r="L8" s="20" t="e">
        <f t="shared" ref="L8:L13" si="0">IF(G8&lt;=K8,G8,K8)</f>
        <v>#REF!</v>
      </c>
      <c r="M8" s="212"/>
      <c r="N8" s="210"/>
      <c r="O8" s="211"/>
      <c r="P8" s="292" t="s">
        <v>18</v>
      </c>
      <c r="Q8" s="293"/>
      <c r="R8" s="293"/>
      <c r="S8" s="15" t="s">
        <v>19</v>
      </c>
      <c r="T8" s="21"/>
      <c r="U8" s="21"/>
      <c r="V8" s="21"/>
      <c r="W8" s="196" t="str">
        <f>IF(M8=X$9,700000,IF(G8="","",G8))</f>
        <v/>
      </c>
      <c r="X8" s="195"/>
      <c r="Y8" s="223">
        <f>LOOKUP(H8,$P$10:$P$40,$S$10:$S$40)</f>
        <v>0</v>
      </c>
    </row>
    <row r="9" spans="1:25" s="24" customFormat="1" ht="13.5" hidden="1" thickBot="1">
      <c r="A9" s="266">
        <f>IF(A8="対象外","対象外",IF(U9&gt;初期条件設定表!$U$32,"対象外",IF(D8&lt;12,A8,A8+1)))</f>
        <v>2025</v>
      </c>
      <c r="B9" s="267"/>
      <c r="C9" s="217" t="s">
        <v>11</v>
      </c>
      <c r="D9" s="127">
        <f>IF(D8&lt;12,D8+1,1)</f>
        <v>4</v>
      </c>
      <c r="E9" s="114" t="s">
        <v>20</v>
      </c>
      <c r="F9" s="132">
        <v>1</v>
      </c>
      <c r="G9" s="153"/>
      <c r="H9" s="17">
        <f t="shared" ref="H9:H28" si="1">MIN($W$8:$W$28)</f>
        <v>0</v>
      </c>
      <c r="I9" s="18" t="str">
        <f t="shared" ref="I9:I24" si="2">IF($G9&lt;10000,"0",LOOKUP(H9,$P$10:$P$40,$S$10:$S$40))</f>
        <v>0</v>
      </c>
      <c r="J9" s="36" t="e">
        <f>IF(初期条件設定表!C26="当月",#REF!,#REF!)</f>
        <v>#REF!</v>
      </c>
      <c r="K9" s="19" t="e">
        <f t="shared" ref="K9:K28" si="3">I9*J9</f>
        <v>#REF!</v>
      </c>
      <c r="L9" s="20" t="e">
        <f t="shared" si="0"/>
        <v>#REF!</v>
      </c>
      <c r="M9" s="212"/>
      <c r="N9" s="211"/>
      <c r="O9" s="211"/>
      <c r="P9" s="22" t="s">
        <v>21</v>
      </c>
      <c r="Q9" s="23"/>
      <c r="R9" s="22" t="s">
        <v>22</v>
      </c>
      <c r="S9" s="22" t="s">
        <v>23</v>
      </c>
      <c r="T9" s="21"/>
      <c r="U9" s="189">
        <f>DATE(A8,D8+1,F8)</f>
        <v>45748</v>
      </c>
      <c r="V9" s="21"/>
      <c r="W9" s="196" t="str">
        <f t="shared" ref="W9:W28" si="4">IF(M9=X$9,700000,IF(G9="","",G9))</f>
        <v/>
      </c>
      <c r="X9" s="224" t="s">
        <v>131</v>
      </c>
      <c r="Y9" s="24">
        <f t="shared" ref="Y9:Y16" si="5">LOOKUP(H9,$P$10:$P$40,$S$10:$S$40)</f>
        <v>0</v>
      </c>
    </row>
    <row r="10" spans="1:25" s="24" customFormat="1" ht="13.5" hidden="1" thickBot="1">
      <c r="A10" s="266">
        <f>IF(A9="対象外","対象外",IF(U10&gt;初期条件設定表!$U$32,"対象外",IF(D9&lt;12,A9,A9+1)))</f>
        <v>2025</v>
      </c>
      <c r="B10" s="267"/>
      <c r="C10" s="115" t="s">
        <v>11</v>
      </c>
      <c r="D10" s="113">
        <f t="shared" ref="D10:D28" si="6">IF(D9&lt;12,D9+1,1)</f>
        <v>5</v>
      </c>
      <c r="E10" s="114" t="s">
        <v>20</v>
      </c>
      <c r="F10" s="132">
        <f t="shared" ref="F10:F24" si="7">F9</f>
        <v>1</v>
      </c>
      <c r="G10" s="153"/>
      <c r="H10" s="17">
        <f t="shared" si="1"/>
        <v>0</v>
      </c>
      <c r="I10" s="18" t="str">
        <f t="shared" si="2"/>
        <v>0</v>
      </c>
      <c r="J10" s="36" t="e">
        <f>IF(初期条件設定表!C26="当月",#REF!,#REF!)</f>
        <v>#REF!</v>
      </c>
      <c r="K10" s="19" t="e">
        <f t="shared" si="3"/>
        <v>#REF!</v>
      </c>
      <c r="L10" s="20" t="e">
        <f t="shared" si="0"/>
        <v>#REF!</v>
      </c>
      <c r="M10" s="212"/>
      <c r="N10" s="21"/>
      <c r="O10" s="21"/>
      <c r="P10" s="22">
        <v>0</v>
      </c>
      <c r="Q10" s="23"/>
      <c r="R10" s="22">
        <v>0</v>
      </c>
      <c r="S10" s="22">
        <v>0</v>
      </c>
      <c r="T10" s="21"/>
      <c r="U10" s="190">
        <f>DATE(IF(D8&gt;=12,A8+1,A8),D9+1,F9)</f>
        <v>45778</v>
      </c>
      <c r="V10" s="21"/>
      <c r="W10" s="196" t="str">
        <f t="shared" si="4"/>
        <v/>
      </c>
      <c r="Y10" s="24">
        <f t="shared" si="5"/>
        <v>0</v>
      </c>
    </row>
    <row r="11" spans="1:25" s="24" customFormat="1" ht="13.5" hidden="1" thickBot="1">
      <c r="A11" s="266">
        <f>IF(A10="対象外","対象外",IF(U11&gt;初期条件設定表!$U$32,"対象外",IF(D10&lt;12,A10,A10+1)))</f>
        <v>2025</v>
      </c>
      <c r="B11" s="267"/>
      <c r="C11" s="115" t="s">
        <v>11</v>
      </c>
      <c r="D11" s="113">
        <f t="shared" si="6"/>
        <v>6</v>
      </c>
      <c r="E11" s="114" t="s">
        <v>20</v>
      </c>
      <c r="F11" s="132">
        <f t="shared" si="7"/>
        <v>1</v>
      </c>
      <c r="G11" s="153"/>
      <c r="H11" s="17">
        <f t="shared" si="1"/>
        <v>0</v>
      </c>
      <c r="I11" s="18" t="str">
        <f t="shared" si="2"/>
        <v>0</v>
      </c>
      <c r="J11" s="36" t="e">
        <f>IF(初期条件設定表!C26="当月",#REF!,#REF!)</f>
        <v>#REF!</v>
      </c>
      <c r="K11" s="19" t="e">
        <f t="shared" si="3"/>
        <v>#REF!</v>
      </c>
      <c r="L11" s="20" t="e">
        <f t="shared" si="0"/>
        <v>#REF!</v>
      </c>
      <c r="M11" s="212"/>
      <c r="N11" s="21"/>
      <c r="O11" s="21"/>
      <c r="P11" s="22">
        <v>1</v>
      </c>
      <c r="Q11" s="22" t="s">
        <v>24</v>
      </c>
      <c r="R11" s="25">
        <v>130000</v>
      </c>
      <c r="S11" s="26">
        <v>1030</v>
      </c>
      <c r="U11" s="190">
        <f t="shared" ref="U11:U28" si="8">DATE(IF(D9&gt;=12,A9+1,A9),D10+1,F10)</f>
        <v>45809</v>
      </c>
      <c r="W11" s="196" t="str">
        <f t="shared" si="4"/>
        <v/>
      </c>
      <c r="Y11" s="24">
        <f t="shared" si="5"/>
        <v>0</v>
      </c>
    </row>
    <row r="12" spans="1:25" s="24" customFormat="1" ht="13.5" hidden="1" thickBot="1">
      <c r="A12" s="266">
        <f>IF(A11="対象外","対象外",IF(U12&gt;初期条件設定表!$U$32,"対象外",IF(D11&lt;12,A11,A11+1)))</f>
        <v>2025</v>
      </c>
      <c r="B12" s="267"/>
      <c r="C12" s="115" t="s">
        <v>11</v>
      </c>
      <c r="D12" s="113">
        <f t="shared" si="6"/>
        <v>7</v>
      </c>
      <c r="E12" s="114" t="s">
        <v>20</v>
      </c>
      <c r="F12" s="132">
        <f t="shared" si="7"/>
        <v>1</v>
      </c>
      <c r="G12" s="153"/>
      <c r="H12" s="17">
        <f t="shared" si="1"/>
        <v>0</v>
      </c>
      <c r="I12" s="18" t="str">
        <f t="shared" si="2"/>
        <v>0</v>
      </c>
      <c r="J12" s="36" t="e">
        <f>IF(初期条件設定表!C26="当月",#REF!,#REF!)</f>
        <v>#REF!</v>
      </c>
      <c r="K12" s="19" t="e">
        <f t="shared" si="3"/>
        <v>#REF!</v>
      </c>
      <c r="L12" s="20" t="e">
        <f t="shared" si="0"/>
        <v>#REF!</v>
      </c>
      <c r="M12" s="212"/>
      <c r="N12" s="21"/>
      <c r="O12" s="21"/>
      <c r="P12" s="25">
        <v>130000</v>
      </c>
      <c r="Q12" s="22" t="s">
        <v>24</v>
      </c>
      <c r="R12" s="25">
        <v>138000</v>
      </c>
      <c r="S12" s="26">
        <v>1090</v>
      </c>
      <c r="U12" s="190">
        <f t="shared" si="8"/>
        <v>45839</v>
      </c>
      <c r="W12" s="196" t="str">
        <f t="shared" si="4"/>
        <v/>
      </c>
      <c r="Y12" s="24">
        <f t="shared" si="5"/>
        <v>0</v>
      </c>
    </row>
    <row r="13" spans="1:25" s="24" customFormat="1" ht="13.5" hidden="1" thickBot="1">
      <c r="A13" s="266">
        <f>IF(A12="対象外","対象外",IF(U13&gt;初期条件設定表!$U$32,"対象外",IF(D12&lt;12,A12,A12+1)))</f>
        <v>2025</v>
      </c>
      <c r="B13" s="267"/>
      <c r="C13" s="115" t="s">
        <v>11</v>
      </c>
      <c r="D13" s="113">
        <f t="shared" si="6"/>
        <v>8</v>
      </c>
      <c r="E13" s="114" t="s">
        <v>20</v>
      </c>
      <c r="F13" s="132">
        <f t="shared" si="7"/>
        <v>1</v>
      </c>
      <c r="G13" s="153"/>
      <c r="H13" s="17">
        <f t="shared" si="1"/>
        <v>0</v>
      </c>
      <c r="I13" s="18" t="str">
        <f t="shared" si="2"/>
        <v>0</v>
      </c>
      <c r="J13" s="36" t="e">
        <f>IF(初期条件設定表!C26="当月",#REF!,#REF!)</f>
        <v>#REF!</v>
      </c>
      <c r="K13" s="19" t="e">
        <f t="shared" si="3"/>
        <v>#REF!</v>
      </c>
      <c r="L13" s="20" t="e">
        <f t="shared" si="0"/>
        <v>#REF!</v>
      </c>
      <c r="M13" s="212"/>
      <c r="N13" s="21"/>
      <c r="O13" s="21"/>
      <c r="P13" s="25">
        <v>138000</v>
      </c>
      <c r="Q13" s="22" t="s">
        <v>24</v>
      </c>
      <c r="R13" s="25">
        <v>146000</v>
      </c>
      <c r="S13" s="26">
        <v>1160</v>
      </c>
      <c r="U13" s="190">
        <f t="shared" si="8"/>
        <v>45870</v>
      </c>
      <c r="W13" s="196" t="str">
        <f t="shared" si="4"/>
        <v/>
      </c>
      <c r="Y13" s="24">
        <f t="shared" si="5"/>
        <v>0</v>
      </c>
    </row>
    <row r="14" spans="1:25" s="24" customFormat="1" ht="13.5" hidden="1" thickBot="1">
      <c r="A14" s="266">
        <f>IF(A13="対象外","対象外",IF(U14&gt;初期条件設定表!$U$32,"対象外",IF(D13&lt;12,A13,A13+1)))</f>
        <v>2025</v>
      </c>
      <c r="B14" s="267"/>
      <c r="C14" s="115" t="s">
        <v>11</v>
      </c>
      <c r="D14" s="113">
        <f t="shared" si="6"/>
        <v>9</v>
      </c>
      <c r="E14" s="114" t="s">
        <v>20</v>
      </c>
      <c r="F14" s="132">
        <f t="shared" si="7"/>
        <v>1</v>
      </c>
      <c r="G14" s="153"/>
      <c r="H14" s="17">
        <f t="shared" si="1"/>
        <v>0</v>
      </c>
      <c r="I14" s="18" t="str">
        <f t="shared" si="2"/>
        <v>0</v>
      </c>
      <c r="J14" s="36" t="e">
        <f>IF(初期条件設定表!C26="当月",#REF!,#REF!)</f>
        <v>#REF!</v>
      </c>
      <c r="K14" s="19" t="e">
        <f t="shared" ref="K14:K19" si="9">I14*J14</f>
        <v>#REF!</v>
      </c>
      <c r="L14" s="20" t="e">
        <f t="shared" ref="L14:L19" si="10">IF(G14&lt;=K14,G14,K14)</f>
        <v>#REF!</v>
      </c>
      <c r="M14" s="212"/>
      <c r="N14" s="21"/>
      <c r="O14" s="21"/>
      <c r="P14" s="25">
        <v>146000</v>
      </c>
      <c r="Q14" s="22" t="s">
        <v>24</v>
      </c>
      <c r="R14" s="25">
        <v>155000</v>
      </c>
      <c r="S14" s="26">
        <v>1220</v>
      </c>
      <c r="U14" s="190">
        <f t="shared" si="8"/>
        <v>45901</v>
      </c>
      <c r="W14" s="196" t="str">
        <f t="shared" si="4"/>
        <v/>
      </c>
      <c r="Y14" s="24">
        <f t="shared" si="5"/>
        <v>0</v>
      </c>
    </row>
    <row r="15" spans="1:25" s="24" customFormat="1" ht="13.5" hidden="1" thickBot="1">
      <c r="A15" s="266">
        <f>IF(A14="対象外","対象外",IF(U15&gt;初期条件設定表!$U$32,"対象外",IF(D14&lt;12,A14,A14+1)))</f>
        <v>2025</v>
      </c>
      <c r="B15" s="267"/>
      <c r="C15" s="115" t="s">
        <v>11</v>
      </c>
      <c r="D15" s="113">
        <f t="shared" si="6"/>
        <v>10</v>
      </c>
      <c r="E15" s="114" t="s">
        <v>20</v>
      </c>
      <c r="F15" s="132">
        <f t="shared" si="7"/>
        <v>1</v>
      </c>
      <c r="G15" s="153"/>
      <c r="H15" s="17">
        <f t="shared" si="1"/>
        <v>0</v>
      </c>
      <c r="I15" s="18" t="str">
        <f t="shared" si="2"/>
        <v>0</v>
      </c>
      <c r="J15" s="36" t="e">
        <f>IF(初期条件設定表!C26="当月",#REF!,#REF!)</f>
        <v>#REF!</v>
      </c>
      <c r="K15" s="19" t="e">
        <f t="shared" si="9"/>
        <v>#REF!</v>
      </c>
      <c r="L15" s="20" t="e">
        <f t="shared" si="10"/>
        <v>#REF!</v>
      </c>
      <c r="M15" s="212"/>
      <c r="N15" s="21"/>
      <c r="O15" s="21"/>
      <c r="P15" s="25">
        <v>155000</v>
      </c>
      <c r="Q15" s="22" t="s">
        <v>24</v>
      </c>
      <c r="R15" s="25">
        <v>165000</v>
      </c>
      <c r="S15" s="26">
        <v>1310</v>
      </c>
      <c r="U15" s="190">
        <f t="shared" si="8"/>
        <v>45931</v>
      </c>
      <c r="W15" s="196" t="str">
        <f t="shared" si="4"/>
        <v/>
      </c>
      <c r="Y15" s="24">
        <f t="shared" si="5"/>
        <v>0</v>
      </c>
    </row>
    <row r="16" spans="1:25" s="24" customFormat="1" ht="13.5" hidden="1" thickBot="1">
      <c r="A16" s="266">
        <f>IF(A15="対象外","対象外",IF(U16&gt;初期条件設定表!$U$32,"対象外",IF(D15&lt;12,A15,A15+1)))</f>
        <v>2025</v>
      </c>
      <c r="B16" s="267"/>
      <c r="C16" s="115" t="s">
        <v>11</v>
      </c>
      <c r="D16" s="113">
        <f t="shared" si="6"/>
        <v>11</v>
      </c>
      <c r="E16" s="114" t="s">
        <v>20</v>
      </c>
      <c r="F16" s="132">
        <f t="shared" si="7"/>
        <v>1</v>
      </c>
      <c r="G16" s="153"/>
      <c r="H16" s="17">
        <f t="shared" si="1"/>
        <v>0</v>
      </c>
      <c r="I16" s="18" t="str">
        <f t="shared" si="2"/>
        <v>0</v>
      </c>
      <c r="J16" s="36">
        <f>IF(初期条件設定表!C26="当月",'2025年11月作業分（翌月払いのみ使用）'!E36,#REF!)</f>
        <v>0</v>
      </c>
      <c r="K16" s="19">
        <f t="shared" si="9"/>
        <v>0</v>
      </c>
      <c r="L16" s="20">
        <f t="shared" si="10"/>
        <v>0</v>
      </c>
      <c r="M16" s="212"/>
      <c r="N16" s="21"/>
      <c r="O16" s="21"/>
      <c r="P16" s="25">
        <v>165000</v>
      </c>
      <c r="Q16" s="22" t="s">
        <v>24</v>
      </c>
      <c r="R16" s="25">
        <v>175000</v>
      </c>
      <c r="S16" s="26">
        <v>1390</v>
      </c>
      <c r="U16" s="190">
        <f t="shared" si="8"/>
        <v>45962</v>
      </c>
      <c r="W16" s="196" t="str">
        <f t="shared" si="4"/>
        <v/>
      </c>
      <c r="Y16" s="24">
        <f t="shared" si="5"/>
        <v>0</v>
      </c>
    </row>
    <row r="17" spans="1:27" s="24" customFormat="1" ht="24.75" customHeight="1" thickBot="1">
      <c r="A17" s="268">
        <f>IF(A16="対象外","対象外",IF(U17&gt;初期条件設定表!$U$32,"対象外",IF(D16&lt;12,A16,A16+1)))</f>
        <v>2025</v>
      </c>
      <c r="B17" s="269"/>
      <c r="C17" s="115" t="s">
        <v>11</v>
      </c>
      <c r="D17" s="113">
        <f t="shared" si="6"/>
        <v>12</v>
      </c>
      <c r="E17" s="114" t="s">
        <v>20</v>
      </c>
      <c r="F17" s="132">
        <f t="shared" si="7"/>
        <v>1</v>
      </c>
      <c r="G17" s="153"/>
      <c r="H17" s="17">
        <f t="shared" si="1"/>
        <v>0</v>
      </c>
      <c r="I17" s="18" t="str">
        <f t="shared" si="2"/>
        <v>0</v>
      </c>
      <c r="J17" s="36">
        <f>IF(初期条件設定表!C26="当月",'2025年12月作業分'!E36,'2025年11月作業分（翌月払いのみ使用）'!E36)</f>
        <v>0</v>
      </c>
      <c r="K17" s="19">
        <f t="shared" si="9"/>
        <v>0</v>
      </c>
      <c r="L17" s="20">
        <f t="shared" si="10"/>
        <v>0</v>
      </c>
      <c r="M17" s="212"/>
      <c r="N17" s="21"/>
      <c r="O17" s="21"/>
      <c r="P17" s="25">
        <v>175000</v>
      </c>
      <c r="Q17" s="22" t="s">
        <v>24</v>
      </c>
      <c r="R17" s="25">
        <v>185000</v>
      </c>
      <c r="S17" s="26">
        <v>1470</v>
      </c>
      <c r="U17" s="190">
        <f t="shared" si="8"/>
        <v>45992</v>
      </c>
      <c r="W17" s="196" t="str">
        <f t="shared" si="4"/>
        <v/>
      </c>
      <c r="Y17" s="24">
        <f>LOOKUP(H17,$P$10:$P$40,$S$10:$S$40)</f>
        <v>0</v>
      </c>
    </row>
    <row r="18" spans="1:27" s="24" customFormat="1" ht="24.75" customHeight="1" thickBot="1">
      <c r="A18" s="266">
        <f>IF(A17="対象外","対象外",IF(U18&gt;初期条件設定表!$U$32,"対象外",IF(D17&lt;12,A17,A17+1)))</f>
        <v>2026</v>
      </c>
      <c r="B18" s="267"/>
      <c r="C18" s="115" t="s">
        <v>11</v>
      </c>
      <c r="D18" s="113">
        <f t="shared" si="6"/>
        <v>1</v>
      </c>
      <c r="E18" s="114" t="s">
        <v>20</v>
      </c>
      <c r="F18" s="132">
        <f t="shared" si="7"/>
        <v>1</v>
      </c>
      <c r="G18" s="153"/>
      <c r="H18" s="17">
        <f t="shared" si="1"/>
        <v>0</v>
      </c>
      <c r="I18" s="18" t="str">
        <f t="shared" si="2"/>
        <v>0</v>
      </c>
      <c r="J18" s="36">
        <f>IF(初期条件設定表!C26="当月",'2026年1月作業分'!E36,'2025年12月作業分'!E36)</f>
        <v>0</v>
      </c>
      <c r="K18" s="19">
        <f t="shared" si="9"/>
        <v>0</v>
      </c>
      <c r="L18" s="20">
        <f t="shared" si="10"/>
        <v>0</v>
      </c>
      <c r="M18" s="212"/>
      <c r="N18" s="21"/>
      <c r="O18" s="21"/>
      <c r="P18" s="25">
        <v>185000</v>
      </c>
      <c r="Q18" s="22" t="s">
        <v>24</v>
      </c>
      <c r="R18" s="25">
        <v>195000</v>
      </c>
      <c r="S18" s="26">
        <v>1550</v>
      </c>
      <c r="U18" s="190">
        <f t="shared" si="8"/>
        <v>46023</v>
      </c>
      <c r="W18" s="196" t="str">
        <f t="shared" si="4"/>
        <v/>
      </c>
      <c r="Y18" s="24">
        <f t="shared" ref="Y18:Y28" si="11">LOOKUP(H18,$P$10:$P$40,$S$10:$S$40)</f>
        <v>0</v>
      </c>
    </row>
    <row r="19" spans="1:27" s="24" customFormat="1" ht="24.9" customHeight="1" thickBot="1">
      <c r="A19" s="266">
        <f>IF(A18="対象外","対象外",IF(U19&gt;初期条件設定表!$U$32,"対象外",IF(D18&lt;12,A18,A18+1)))</f>
        <v>2026</v>
      </c>
      <c r="B19" s="267"/>
      <c r="C19" s="115" t="s">
        <v>11</v>
      </c>
      <c r="D19" s="113">
        <f t="shared" si="6"/>
        <v>2</v>
      </c>
      <c r="E19" s="114" t="s">
        <v>20</v>
      </c>
      <c r="F19" s="132">
        <f t="shared" si="7"/>
        <v>1</v>
      </c>
      <c r="G19" s="153"/>
      <c r="H19" s="17">
        <f t="shared" si="1"/>
        <v>0</v>
      </c>
      <c r="I19" s="18" t="str">
        <f t="shared" si="2"/>
        <v>0</v>
      </c>
      <c r="J19" s="36">
        <f>IF(初期条件設定表!C26="当月",'2026年2月作業分'!E36,'2026年1月作業分'!E36)</f>
        <v>0</v>
      </c>
      <c r="K19" s="19">
        <f t="shared" si="9"/>
        <v>0</v>
      </c>
      <c r="L19" s="20">
        <f t="shared" si="10"/>
        <v>0</v>
      </c>
      <c r="M19" s="212"/>
      <c r="N19" s="21"/>
      <c r="O19" s="21"/>
      <c r="P19" s="25">
        <v>195000</v>
      </c>
      <c r="Q19" s="22" t="s">
        <v>24</v>
      </c>
      <c r="R19" s="25">
        <v>210000</v>
      </c>
      <c r="S19" s="26">
        <v>1630</v>
      </c>
      <c r="U19" s="190">
        <f t="shared" si="8"/>
        <v>46054</v>
      </c>
      <c r="W19" s="196" t="str">
        <f t="shared" si="4"/>
        <v/>
      </c>
      <c r="Y19" s="24">
        <f t="shared" si="11"/>
        <v>0</v>
      </c>
    </row>
    <row r="20" spans="1:27" s="24" customFormat="1" ht="24.9" customHeight="1" thickBot="1">
      <c r="A20" s="266">
        <f>IF(A19="対象外","対象外",IF(U20&gt;初期条件設定表!$U$32,"対象外",IF(D19&lt;12,A19,A19+1)))</f>
        <v>2026</v>
      </c>
      <c r="B20" s="267"/>
      <c r="C20" s="115" t="s">
        <v>11</v>
      </c>
      <c r="D20" s="113">
        <f t="shared" si="6"/>
        <v>3</v>
      </c>
      <c r="E20" s="114" t="s">
        <v>20</v>
      </c>
      <c r="F20" s="132">
        <f t="shared" si="7"/>
        <v>1</v>
      </c>
      <c r="G20" s="153"/>
      <c r="H20" s="17">
        <f t="shared" si="1"/>
        <v>0</v>
      </c>
      <c r="I20" s="18" t="str">
        <f t="shared" si="2"/>
        <v>0</v>
      </c>
      <c r="J20" s="36">
        <f>IF(初期条件設定表!C26="当月",'2026年3月作業分'!E36,'2026年2月作業分'!E36)</f>
        <v>0</v>
      </c>
      <c r="K20" s="19">
        <f t="shared" si="3"/>
        <v>0</v>
      </c>
      <c r="L20" s="20">
        <f t="shared" ref="L20:L28" si="12">IF(G20&lt;=K20,G20,K20)</f>
        <v>0</v>
      </c>
      <c r="M20" s="212"/>
      <c r="N20" s="21"/>
      <c r="O20" s="21"/>
      <c r="P20" s="25">
        <v>210000</v>
      </c>
      <c r="Q20" s="22" t="s">
        <v>24</v>
      </c>
      <c r="R20" s="25">
        <v>230000</v>
      </c>
      <c r="S20" s="26">
        <v>1800</v>
      </c>
      <c r="U20" s="190">
        <f t="shared" si="8"/>
        <v>46082</v>
      </c>
      <c r="W20" s="196" t="str">
        <f t="shared" si="4"/>
        <v/>
      </c>
      <c r="Y20" s="24">
        <f t="shared" si="11"/>
        <v>0</v>
      </c>
    </row>
    <row r="21" spans="1:27" s="24" customFormat="1" ht="24.9" customHeight="1" thickBot="1">
      <c r="A21" s="266">
        <f>IF(A20="対象外","対象外",IF(U21&gt;初期条件設定表!$U$32,"対象外",IF(D20&lt;12,A20,A20+1)))</f>
        <v>2026</v>
      </c>
      <c r="B21" s="267"/>
      <c r="C21" s="115" t="s">
        <v>11</v>
      </c>
      <c r="D21" s="113">
        <f t="shared" si="6"/>
        <v>4</v>
      </c>
      <c r="E21" s="114" t="s">
        <v>20</v>
      </c>
      <c r="F21" s="132">
        <f t="shared" si="7"/>
        <v>1</v>
      </c>
      <c r="G21" s="153"/>
      <c r="H21" s="17">
        <f t="shared" si="1"/>
        <v>0</v>
      </c>
      <c r="I21" s="18" t="str">
        <f>IF($G21&lt;10000,"0",LOOKUP(H21,$P$10:$P$40,$S$10:$S$40))</f>
        <v>0</v>
      </c>
      <c r="J21" s="36">
        <f>IF(初期条件設定表!C26="当月",'2026年4月作業分'!E36,'2026年3月作業分'!E36)</f>
        <v>0</v>
      </c>
      <c r="K21" s="19">
        <f t="shared" si="3"/>
        <v>0</v>
      </c>
      <c r="L21" s="20">
        <f t="shared" si="12"/>
        <v>0</v>
      </c>
      <c r="M21" s="212"/>
      <c r="N21" s="21"/>
      <c r="O21" s="21"/>
      <c r="P21" s="25">
        <v>230000</v>
      </c>
      <c r="Q21" s="22" t="s">
        <v>24</v>
      </c>
      <c r="R21" s="25">
        <v>250000</v>
      </c>
      <c r="S21" s="26">
        <v>1960</v>
      </c>
      <c r="U21" s="190">
        <f t="shared" si="8"/>
        <v>46113</v>
      </c>
      <c r="W21" s="196" t="str">
        <f t="shared" si="4"/>
        <v/>
      </c>
      <c r="Y21" s="24">
        <f t="shared" si="11"/>
        <v>0</v>
      </c>
    </row>
    <row r="22" spans="1:27" ht="24.9" customHeight="1" thickBot="1">
      <c r="A22" s="266">
        <f>IF(A21="対象外","対象外",IF(U22&gt;初期条件設定表!$U$32,"対象外",IF(D21&lt;12,A21,A21+1)))</f>
        <v>2026</v>
      </c>
      <c r="B22" s="267"/>
      <c r="C22" s="115" t="s">
        <v>11</v>
      </c>
      <c r="D22" s="113">
        <f t="shared" si="6"/>
        <v>5</v>
      </c>
      <c r="E22" s="114" t="s">
        <v>20</v>
      </c>
      <c r="F22" s="132">
        <f t="shared" si="7"/>
        <v>1</v>
      </c>
      <c r="G22" s="153"/>
      <c r="H22" s="17">
        <f t="shared" si="1"/>
        <v>0</v>
      </c>
      <c r="I22" s="18" t="str">
        <f t="shared" si="2"/>
        <v>0</v>
      </c>
      <c r="J22" s="36">
        <f>IF(初期条件設定表!C26="当月",'2026年5月作業分'!E36,'2026年4月作業分'!E36)</f>
        <v>0</v>
      </c>
      <c r="K22" s="19">
        <f t="shared" ref="K22:K24" si="13">I22*J22</f>
        <v>0</v>
      </c>
      <c r="L22" s="20">
        <f t="shared" si="12"/>
        <v>0</v>
      </c>
      <c r="M22" s="212"/>
      <c r="N22" s="12"/>
      <c r="O22" s="12"/>
      <c r="P22" s="25">
        <v>250000</v>
      </c>
      <c r="Q22" s="22" t="s">
        <v>24</v>
      </c>
      <c r="R22" s="25">
        <v>270000</v>
      </c>
      <c r="S22" s="26">
        <v>2130</v>
      </c>
      <c r="T22" s="24"/>
      <c r="U22" s="190">
        <f t="shared" si="8"/>
        <v>46143</v>
      </c>
      <c r="V22" s="24"/>
      <c r="W22" s="196" t="str">
        <f t="shared" si="4"/>
        <v/>
      </c>
      <c r="X22" s="24"/>
      <c r="Y22" s="24">
        <f t="shared" si="11"/>
        <v>0</v>
      </c>
      <c r="Z22" s="24"/>
      <c r="AA22" s="24"/>
    </row>
    <row r="23" spans="1:27" s="24" customFormat="1" ht="24.9" customHeight="1" thickBot="1">
      <c r="A23" s="266">
        <f>IF(A22="対象外","対象外",IF(U23&gt;初期条件設定表!$U$32,"対象外",IF(D22&lt;12,A22,A22+1)))</f>
        <v>2026</v>
      </c>
      <c r="B23" s="267"/>
      <c r="C23" s="115" t="s">
        <v>11</v>
      </c>
      <c r="D23" s="113">
        <f t="shared" si="6"/>
        <v>6</v>
      </c>
      <c r="E23" s="114" t="s">
        <v>20</v>
      </c>
      <c r="F23" s="132">
        <f t="shared" si="7"/>
        <v>1</v>
      </c>
      <c r="G23" s="153"/>
      <c r="H23" s="17">
        <f t="shared" si="1"/>
        <v>0</v>
      </c>
      <c r="I23" s="18" t="str">
        <f t="shared" si="2"/>
        <v>0</v>
      </c>
      <c r="J23" s="36">
        <f>IF(初期条件設定表!C26="当月",'2026年6月作業分'!E36,'2026年5月作業分'!E36)</f>
        <v>0</v>
      </c>
      <c r="K23" s="19">
        <f t="shared" si="13"/>
        <v>0</v>
      </c>
      <c r="L23" s="20">
        <f t="shared" si="12"/>
        <v>0</v>
      </c>
      <c r="M23" s="212"/>
      <c r="N23" s="21"/>
      <c r="O23" s="21"/>
      <c r="P23" s="25">
        <v>270000</v>
      </c>
      <c r="Q23" s="22" t="s">
        <v>24</v>
      </c>
      <c r="R23" s="25">
        <v>290000</v>
      </c>
      <c r="S23" s="26">
        <v>2290</v>
      </c>
      <c r="U23" s="190">
        <f t="shared" si="8"/>
        <v>46174</v>
      </c>
      <c r="W23" s="196" t="str">
        <f t="shared" si="4"/>
        <v/>
      </c>
      <c r="Y23" s="24">
        <f t="shared" si="11"/>
        <v>0</v>
      </c>
    </row>
    <row r="24" spans="1:27" s="24" customFormat="1" ht="24.9" customHeight="1" thickBot="1">
      <c r="A24" s="266">
        <f>IF(A23="対象外","対象外",IF(U24&gt;初期条件設定表!$U$32,"対象外",IF(D23&lt;12,A23,A23+1)))</f>
        <v>2026</v>
      </c>
      <c r="B24" s="267"/>
      <c r="C24" s="115" t="s">
        <v>11</v>
      </c>
      <c r="D24" s="113">
        <f t="shared" si="6"/>
        <v>7</v>
      </c>
      <c r="E24" s="114" t="s">
        <v>20</v>
      </c>
      <c r="F24" s="132">
        <f t="shared" si="7"/>
        <v>1</v>
      </c>
      <c r="G24" s="153"/>
      <c r="H24" s="17">
        <f t="shared" si="1"/>
        <v>0</v>
      </c>
      <c r="I24" s="18" t="str">
        <f t="shared" si="2"/>
        <v>0</v>
      </c>
      <c r="J24" s="36">
        <f>IF(初期条件設定表!C26="当月",'2026年7月作業分'!E36,'2026年6月作業分'!E36)</f>
        <v>0</v>
      </c>
      <c r="K24" s="19">
        <f t="shared" si="13"/>
        <v>0</v>
      </c>
      <c r="L24" s="20">
        <f t="shared" si="12"/>
        <v>0</v>
      </c>
      <c r="M24" s="212"/>
      <c r="N24" s="21"/>
      <c r="O24" s="21"/>
      <c r="P24" s="25">
        <v>290000</v>
      </c>
      <c r="Q24" s="22" t="s">
        <v>24</v>
      </c>
      <c r="R24" s="25">
        <v>310000</v>
      </c>
      <c r="S24" s="26">
        <v>2450</v>
      </c>
      <c r="U24" s="190">
        <f t="shared" si="8"/>
        <v>46204</v>
      </c>
      <c r="W24" s="196" t="str">
        <f t="shared" si="4"/>
        <v/>
      </c>
      <c r="Y24" s="24">
        <f t="shared" si="11"/>
        <v>0</v>
      </c>
    </row>
    <row r="25" spans="1:27" s="24" customFormat="1" ht="24.9" customHeight="1" thickBot="1">
      <c r="A25" s="268">
        <f>IF(A24="対象外","対象外",IF(U25&gt;初期条件設定表!$U$32,"対象外",IF(D24&lt;12,A24,A24+1)))</f>
        <v>2026</v>
      </c>
      <c r="B25" s="269"/>
      <c r="C25" s="115" t="s">
        <v>11</v>
      </c>
      <c r="D25" s="113">
        <f t="shared" si="6"/>
        <v>8</v>
      </c>
      <c r="E25" s="114" t="s">
        <v>20</v>
      </c>
      <c r="F25" s="174">
        <v>1</v>
      </c>
      <c r="G25" s="154"/>
      <c r="H25" s="17">
        <f t="shared" si="1"/>
        <v>0</v>
      </c>
      <c r="I25" s="18" t="str">
        <f t="shared" ref="I25:I27" si="14">IF($G25&lt;10000,"0",LOOKUP(H25,$P$10:$P$40,$S$10:$S$40))</f>
        <v>0</v>
      </c>
      <c r="J25" s="36">
        <f>IF(初期条件設定表!C26="当月",'2026年8月作業分'!E36,'2026年7月作業分'!E36)</f>
        <v>0</v>
      </c>
      <c r="K25" s="19">
        <f t="shared" ref="K25:K27" si="15">I25*J25</f>
        <v>0</v>
      </c>
      <c r="L25" s="20">
        <f t="shared" ref="L25:L27" si="16">IF(G25&lt;=K25,G25,K25)</f>
        <v>0</v>
      </c>
      <c r="M25" s="212"/>
      <c r="N25" s="21"/>
      <c r="O25" s="21"/>
      <c r="P25" s="25">
        <v>310000</v>
      </c>
      <c r="Q25" s="22" t="s">
        <v>24</v>
      </c>
      <c r="R25" s="25">
        <v>330000</v>
      </c>
      <c r="S25" s="26">
        <v>2620</v>
      </c>
      <c r="U25" s="190">
        <f t="shared" si="8"/>
        <v>46235</v>
      </c>
      <c r="W25" s="196" t="str">
        <f t="shared" si="4"/>
        <v/>
      </c>
      <c r="Y25" s="24">
        <f t="shared" si="11"/>
        <v>0</v>
      </c>
    </row>
    <row r="26" spans="1:27" s="24" customFormat="1" ht="24.9" customHeight="1" thickBot="1">
      <c r="A26" s="268">
        <f>IF(A25="対象外","対象外",IF(U26&gt;初期条件設定表!$U$32,"対象外",IF(D25&lt;12,A25,A25+1)))</f>
        <v>2026</v>
      </c>
      <c r="B26" s="269"/>
      <c r="C26" s="115" t="s">
        <v>11</v>
      </c>
      <c r="D26" s="113">
        <f t="shared" si="6"/>
        <v>9</v>
      </c>
      <c r="E26" s="114" t="s">
        <v>20</v>
      </c>
      <c r="F26" s="174">
        <v>1</v>
      </c>
      <c r="G26" s="154"/>
      <c r="H26" s="17">
        <f t="shared" si="1"/>
        <v>0</v>
      </c>
      <c r="I26" s="18" t="str">
        <f t="shared" si="14"/>
        <v>0</v>
      </c>
      <c r="J26" s="36">
        <f>IF(初期条件設定表!C26="当月",'2026年9月作業分'!E36,'2026年8月作業分'!E36)</f>
        <v>0</v>
      </c>
      <c r="K26" s="19">
        <f t="shared" si="15"/>
        <v>0</v>
      </c>
      <c r="L26" s="20">
        <f t="shared" si="16"/>
        <v>0</v>
      </c>
      <c r="M26" s="212"/>
      <c r="N26" s="21"/>
      <c r="O26" s="21"/>
      <c r="P26" s="25">
        <v>330000</v>
      </c>
      <c r="Q26" s="22" t="s">
        <v>24</v>
      </c>
      <c r="R26" s="25">
        <v>350000</v>
      </c>
      <c r="S26" s="26">
        <v>2780</v>
      </c>
      <c r="U26" s="190">
        <f t="shared" si="8"/>
        <v>46266</v>
      </c>
      <c r="W26" s="196" t="str">
        <f t="shared" si="4"/>
        <v/>
      </c>
      <c r="Y26" s="24">
        <f t="shared" si="11"/>
        <v>0</v>
      </c>
    </row>
    <row r="27" spans="1:27" s="24" customFormat="1" ht="24.9" customHeight="1" thickBot="1">
      <c r="A27" s="268">
        <f>IF(A26="対象外","対象外",IF(U27&gt;初期条件設定表!$U$32,"対象外",IF(D26&lt;12,A26,A26+1)))</f>
        <v>2026</v>
      </c>
      <c r="B27" s="269"/>
      <c r="C27" s="115" t="s">
        <v>11</v>
      </c>
      <c r="D27" s="113">
        <f t="shared" si="6"/>
        <v>10</v>
      </c>
      <c r="E27" s="114" t="s">
        <v>20</v>
      </c>
      <c r="F27" s="174">
        <v>1</v>
      </c>
      <c r="G27" s="154"/>
      <c r="H27" s="17">
        <f t="shared" si="1"/>
        <v>0</v>
      </c>
      <c r="I27" s="18" t="str">
        <f t="shared" si="14"/>
        <v>0</v>
      </c>
      <c r="J27" s="36">
        <f>IF(初期条件設定表!C26="当月",'2026年10月作業分'!E36,'2026年9月作業分'!E36)</f>
        <v>0</v>
      </c>
      <c r="K27" s="19">
        <f t="shared" si="15"/>
        <v>0</v>
      </c>
      <c r="L27" s="20">
        <f t="shared" si="16"/>
        <v>0</v>
      </c>
      <c r="M27" s="212"/>
      <c r="N27" s="21"/>
      <c r="O27" s="21"/>
      <c r="P27" s="25">
        <v>350000</v>
      </c>
      <c r="Q27" s="22" t="s">
        <v>24</v>
      </c>
      <c r="R27" s="25">
        <v>370000</v>
      </c>
      <c r="S27" s="26">
        <v>2950</v>
      </c>
      <c r="U27" s="190">
        <f t="shared" si="8"/>
        <v>46296</v>
      </c>
      <c r="W27" s="196" t="str">
        <f t="shared" si="4"/>
        <v/>
      </c>
      <c r="Y27" s="24">
        <f t="shared" si="11"/>
        <v>0</v>
      </c>
    </row>
    <row r="28" spans="1:27" s="24" customFormat="1" ht="24.9" customHeight="1" thickBot="1">
      <c r="A28" s="266">
        <f>IF(A27="対象外","対象外",IF(U28&gt;初期条件設定表!$U$32,"対象外",IF(D27&lt;12,A27,A27+1)))</f>
        <v>2026</v>
      </c>
      <c r="B28" s="267"/>
      <c r="C28" s="17" t="s">
        <v>11</v>
      </c>
      <c r="D28" s="113">
        <f t="shared" si="6"/>
        <v>11</v>
      </c>
      <c r="E28" s="114" t="s">
        <v>20</v>
      </c>
      <c r="F28" s="131">
        <f>F24</f>
        <v>1</v>
      </c>
      <c r="G28" s="154"/>
      <c r="H28" s="17">
        <f t="shared" si="1"/>
        <v>0</v>
      </c>
      <c r="I28" s="18" t="str">
        <f>IF($G28&lt;10000,"0",LOOKUP(H28,$P$10:$P$40,$S$10:$S$40))</f>
        <v>0</v>
      </c>
      <c r="J28" s="36">
        <f>IF(初期条件設定表!C26="当月",'2026年11月作業分（当月払いのみ使用）'!E36,'2026年10月作業分'!E36)</f>
        <v>0</v>
      </c>
      <c r="K28" s="19">
        <f t="shared" si="3"/>
        <v>0</v>
      </c>
      <c r="L28" s="20">
        <f t="shared" si="12"/>
        <v>0</v>
      </c>
      <c r="M28" s="212"/>
      <c r="N28" s="21"/>
      <c r="O28" s="21"/>
      <c r="P28" s="25">
        <v>370000</v>
      </c>
      <c r="Q28" s="22" t="s">
        <v>24</v>
      </c>
      <c r="R28" s="25">
        <v>395000</v>
      </c>
      <c r="S28" s="26">
        <v>3110</v>
      </c>
      <c r="U28" s="191">
        <f t="shared" si="8"/>
        <v>46327</v>
      </c>
      <c r="W28" s="196" t="str">
        <f t="shared" si="4"/>
        <v/>
      </c>
      <c r="Y28" s="24">
        <f t="shared" si="11"/>
        <v>0</v>
      </c>
    </row>
    <row r="29" spans="1:27" ht="30" customHeight="1" thickBot="1">
      <c r="A29" s="280" t="s">
        <v>25</v>
      </c>
      <c r="B29" s="281"/>
      <c r="C29" s="281"/>
      <c r="D29" s="281"/>
      <c r="E29" s="281"/>
      <c r="F29" s="281"/>
      <c r="G29" s="282"/>
      <c r="H29" s="121"/>
      <c r="I29" s="117"/>
      <c r="J29" s="118">
        <f>SUM(J17:J28)</f>
        <v>0</v>
      </c>
      <c r="K29" s="119">
        <f>SUM(K17:K28)</f>
        <v>0</v>
      </c>
      <c r="L29" s="120">
        <f>SUM(L17:L28)</f>
        <v>0</v>
      </c>
      <c r="M29" s="12"/>
      <c r="N29" s="12"/>
      <c r="O29" s="12"/>
      <c r="P29" s="25">
        <v>395000</v>
      </c>
      <c r="Q29" s="22" t="s">
        <v>24</v>
      </c>
      <c r="R29" s="25">
        <v>425000</v>
      </c>
      <c r="S29" s="26">
        <v>3360</v>
      </c>
      <c r="T29" s="12"/>
      <c r="U29" s="129"/>
      <c r="V29" s="12"/>
      <c r="W29" s="197"/>
    </row>
    <row r="30" spans="1:27" ht="19.5" customHeight="1">
      <c r="A30" s="27"/>
      <c r="B30" s="200"/>
      <c r="C30" s="200"/>
      <c r="D30" s="204"/>
      <c r="E30" s="201"/>
      <c r="F30" s="201"/>
      <c r="G30" s="200"/>
      <c r="H30" s="29"/>
      <c r="I30" s="27"/>
      <c r="J30" s="27"/>
      <c r="K30" s="27"/>
      <c r="L30" s="27"/>
      <c r="M30" s="12"/>
      <c r="N30" s="12"/>
      <c r="O30" s="12"/>
      <c r="P30" s="25">
        <v>425000</v>
      </c>
      <c r="Q30" s="22" t="s">
        <v>24</v>
      </c>
      <c r="R30" s="25">
        <v>455000</v>
      </c>
      <c r="S30" s="26">
        <v>3600</v>
      </c>
      <c r="W30" s="48"/>
    </row>
    <row r="31" spans="1:27" ht="19.5" customHeight="1">
      <c r="A31" s="27"/>
      <c r="B31" s="205"/>
      <c r="C31" s="205"/>
      <c r="D31" s="205"/>
      <c r="E31" s="205"/>
      <c r="F31" s="205"/>
      <c r="G31" s="205"/>
      <c r="H31" s="29"/>
      <c r="I31" s="27"/>
      <c r="J31" s="27"/>
      <c r="K31" s="27"/>
      <c r="L31" s="27"/>
      <c r="M31" s="12"/>
      <c r="N31" s="12"/>
      <c r="O31" s="12"/>
      <c r="P31" s="25">
        <v>455000</v>
      </c>
      <c r="Q31" s="22" t="s">
        <v>24</v>
      </c>
      <c r="R31" s="25">
        <v>485000</v>
      </c>
      <c r="S31" s="26">
        <v>3850</v>
      </c>
      <c r="W31" s="48"/>
    </row>
    <row r="32" spans="1:27" ht="19.5" customHeight="1">
      <c r="E32" s="33"/>
      <c r="F32" s="33"/>
      <c r="P32" s="25">
        <v>485000</v>
      </c>
      <c r="Q32" s="22" t="s">
        <v>24</v>
      </c>
      <c r="R32" s="25">
        <v>515000</v>
      </c>
      <c r="S32" s="26">
        <v>4090</v>
      </c>
      <c r="W32" s="48"/>
    </row>
    <row r="33" spans="4:29" ht="19.5" customHeight="1">
      <c r="E33" s="33"/>
      <c r="F33" s="33"/>
      <c r="P33" s="25">
        <v>515000</v>
      </c>
      <c r="Q33" s="22" t="s">
        <v>24</v>
      </c>
      <c r="R33" s="25">
        <v>545000</v>
      </c>
      <c r="S33" s="26">
        <v>4340</v>
      </c>
      <c r="V33" s="48"/>
      <c r="W33" s="48"/>
      <c r="X33" s="48"/>
    </row>
    <row r="34" spans="4:29" ht="19.5" customHeight="1">
      <c r="E34" s="33"/>
      <c r="F34" s="33"/>
      <c r="P34" s="25">
        <v>545000</v>
      </c>
      <c r="Q34" s="22" t="s">
        <v>24</v>
      </c>
      <c r="R34" s="25">
        <v>575000</v>
      </c>
      <c r="S34" s="26">
        <v>4580</v>
      </c>
      <c r="V34" s="48"/>
      <c r="W34" s="48"/>
      <c r="X34" s="48"/>
    </row>
    <row r="35" spans="4:29" ht="19.5" customHeight="1">
      <c r="D35" s="27"/>
      <c r="E35" s="28"/>
      <c r="F35" s="28"/>
      <c r="P35" s="25">
        <v>575000</v>
      </c>
      <c r="Q35" s="22" t="s">
        <v>24</v>
      </c>
      <c r="R35" s="25">
        <v>605000</v>
      </c>
      <c r="S35" s="26">
        <v>4830</v>
      </c>
      <c r="V35" s="48"/>
      <c r="W35" s="48"/>
      <c r="X35" s="48"/>
    </row>
    <row r="36" spans="4:29" ht="19.5" customHeight="1">
      <c r="E36" s="33"/>
      <c r="F36" s="33"/>
      <c r="P36" s="25">
        <v>605000</v>
      </c>
      <c r="Q36" s="22" t="s">
        <v>24</v>
      </c>
      <c r="R36" s="25"/>
      <c r="S36" s="26">
        <v>5080</v>
      </c>
      <c r="V36" s="48"/>
      <c r="W36" s="48"/>
      <c r="X36" s="48"/>
    </row>
    <row r="37" spans="4:29" ht="19.5" customHeight="1">
      <c r="E37" s="33"/>
      <c r="F37" s="33"/>
      <c r="P37" s="25"/>
      <c r="Q37" s="22"/>
      <c r="R37" s="25"/>
      <c r="S37" s="26"/>
      <c r="V37" s="48"/>
      <c r="W37" s="48"/>
      <c r="X37" s="48"/>
    </row>
    <row r="38" spans="4:29" ht="19.5" customHeight="1">
      <c r="D38" s="27"/>
      <c r="E38" s="28"/>
      <c r="F38" s="28"/>
      <c r="P38" s="25"/>
      <c r="Q38" s="22"/>
      <c r="R38" s="30"/>
      <c r="S38" s="26"/>
      <c r="V38" s="48"/>
      <c r="W38" s="48"/>
      <c r="X38" s="48"/>
    </row>
    <row r="39" spans="4:29" ht="21.65" customHeight="1">
      <c r="D39" s="27"/>
      <c r="E39" s="28"/>
      <c r="F39" s="28"/>
      <c r="P39" s="30"/>
      <c r="Q39" s="22"/>
      <c r="R39" s="30"/>
      <c r="S39" s="31"/>
      <c r="V39" s="48"/>
      <c r="W39" s="48"/>
      <c r="X39" s="48"/>
    </row>
    <row r="40" spans="4:29" ht="19.5" customHeight="1">
      <c r="P40" s="30"/>
      <c r="Q40" s="22"/>
      <c r="R40" s="32"/>
      <c r="S40" s="31"/>
      <c r="V40" s="48"/>
      <c r="W40" s="48"/>
      <c r="X40" s="48"/>
    </row>
    <row r="41" spans="4:29" ht="21.75" customHeight="1"/>
    <row r="44" spans="4:29" ht="20.149999999999999" customHeight="1">
      <c r="X44" s="278"/>
      <c r="Y44" s="278"/>
      <c r="Z44" s="278"/>
      <c r="AA44" s="278"/>
      <c r="AB44" s="278"/>
      <c r="AC44" s="278"/>
    </row>
    <row r="45" spans="4:29" ht="20.149999999999999" customHeight="1">
      <c r="X45" s="84"/>
      <c r="Y45" s="83"/>
      <c r="Z45" s="84"/>
      <c r="AA45" s="84"/>
      <c r="AB45" s="83"/>
      <c r="AC45" s="84"/>
    </row>
    <row r="46" spans="4:29" ht="20.149999999999999" customHeight="1">
      <c r="X46" s="84"/>
      <c r="Y46" s="83"/>
      <c r="Z46" s="85"/>
      <c r="AA46" s="84"/>
      <c r="AB46" s="83"/>
      <c r="AC46" s="84"/>
    </row>
    <row r="47" spans="4:29" ht="20.149999999999999" customHeight="1">
      <c r="X47" s="84"/>
      <c r="Y47" s="83"/>
      <c r="Z47" s="84"/>
      <c r="AA47" s="84"/>
      <c r="AB47" s="83"/>
      <c r="AC47" s="84"/>
    </row>
    <row r="48" spans="4:29" ht="20.149999999999999" customHeight="1">
      <c r="X48" s="84"/>
      <c r="Y48" s="83"/>
      <c r="Z48" s="84"/>
      <c r="AA48" s="84"/>
      <c r="AB48" s="83"/>
      <c r="AC48" s="84"/>
    </row>
    <row r="49" spans="24:29" ht="20.149999999999999" customHeight="1">
      <c r="X49" s="84"/>
      <c r="Y49" s="83"/>
      <c r="Z49" s="84"/>
      <c r="AA49" s="84"/>
      <c r="AB49" s="83"/>
      <c r="AC49" s="84"/>
    </row>
    <row r="50" spans="24:29" ht="20.149999999999999" customHeight="1">
      <c r="X50" s="84"/>
      <c r="Y50" s="83"/>
      <c r="Z50" s="84"/>
      <c r="AA50" s="84"/>
      <c r="AB50" s="83"/>
      <c r="AC50" s="84"/>
    </row>
    <row r="51" spans="24:29" ht="20.149999999999999" customHeight="1">
      <c r="X51" s="84"/>
      <c r="Y51" s="83"/>
      <c r="Z51" s="84"/>
      <c r="AA51" s="84"/>
      <c r="AB51" s="83"/>
      <c r="AC51" s="84"/>
    </row>
    <row r="52" spans="24:29" ht="20.149999999999999" customHeight="1">
      <c r="X52" s="84"/>
      <c r="Y52" s="83"/>
      <c r="Z52" s="84"/>
      <c r="AA52" s="84"/>
      <c r="AB52" s="83"/>
      <c r="AC52" s="84"/>
    </row>
    <row r="53" spans="24:29" ht="20.149999999999999" customHeight="1">
      <c r="X53" s="84"/>
      <c r="Y53" s="83"/>
      <c r="Z53" s="84"/>
      <c r="AA53" s="84"/>
      <c r="AB53" s="83"/>
      <c r="AC53" s="84"/>
    </row>
    <row r="54" spans="24:29" ht="20.149999999999999" customHeight="1">
      <c r="X54" s="84"/>
      <c r="Y54" s="84"/>
      <c r="Z54" s="84"/>
      <c r="AA54" s="84"/>
      <c r="AB54" s="83"/>
      <c r="AC54" s="84"/>
    </row>
    <row r="55" spans="24:29" ht="20.149999999999999" customHeight="1">
      <c r="X55" s="84"/>
      <c r="Y55" s="84"/>
      <c r="Z55" s="84"/>
      <c r="AA55" s="84"/>
      <c r="AB55" s="83"/>
      <c r="AC55" s="84"/>
    </row>
    <row r="56" spans="24:29" ht="20.149999999999999" customHeight="1">
      <c r="X56" s="84"/>
      <c r="Y56" s="84"/>
      <c r="Z56" s="84"/>
      <c r="AA56" s="84"/>
      <c r="AB56" s="83"/>
      <c r="AC56" s="84"/>
    </row>
    <row r="57" spans="24:29" ht="20.149999999999999" customHeight="1">
      <c r="X57" s="84"/>
      <c r="Y57" s="84"/>
      <c r="Z57" s="84"/>
      <c r="AA57" s="84"/>
      <c r="AB57" s="83"/>
      <c r="AC57" s="84"/>
    </row>
    <row r="58" spans="24:29" ht="20.149999999999999" customHeight="1">
      <c r="X58" s="84"/>
      <c r="Y58" s="84"/>
      <c r="Z58" s="84"/>
      <c r="AA58" s="84"/>
      <c r="AB58" s="83"/>
      <c r="AC58" s="84"/>
    </row>
    <row r="59" spans="24:29" ht="20.149999999999999" customHeight="1">
      <c r="X59" s="84"/>
      <c r="Y59" s="84"/>
      <c r="Z59" s="84"/>
      <c r="AA59" s="84"/>
      <c r="AB59" s="83"/>
      <c r="AC59" s="84"/>
    </row>
    <row r="60" spans="24:29" ht="20.149999999999999" customHeight="1">
      <c r="X60" s="84"/>
      <c r="Y60" s="84"/>
      <c r="Z60" s="84"/>
      <c r="AA60" s="84"/>
      <c r="AB60" s="83"/>
      <c r="AC60" s="84"/>
    </row>
    <row r="61" spans="24:29" ht="20.149999999999999" customHeight="1">
      <c r="X61" s="84"/>
      <c r="Y61" s="84"/>
      <c r="Z61" s="84"/>
      <c r="AA61" s="84"/>
      <c r="AB61" s="83"/>
      <c r="AC61" s="84"/>
    </row>
    <row r="62" spans="24:29" ht="20.149999999999999" customHeight="1">
      <c r="X62" s="84"/>
      <c r="Y62" s="84"/>
      <c r="Z62" s="84"/>
      <c r="AA62" s="84"/>
      <c r="AB62" s="83"/>
      <c r="AC62" s="84"/>
    </row>
    <row r="63" spans="24:29" ht="20.149999999999999" customHeight="1">
      <c r="X63" s="84"/>
      <c r="Y63" s="84"/>
      <c r="Z63" s="84"/>
      <c r="AA63" s="84"/>
      <c r="AB63" s="83"/>
      <c r="AC63" s="84"/>
    </row>
    <row r="64" spans="24:29" ht="20.149999999999999" customHeight="1">
      <c r="X64" s="84"/>
      <c r="Y64" s="84"/>
      <c r="Z64" s="84"/>
      <c r="AA64" s="84"/>
      <c r="AB64" s="83"/>
      <c r="AC64" s="84"/>
    </row>
    <row r="65" spans="24:29" ht="20.149999999999999" customHeight="1">
      <c r="X65" s="84"/>
      <c r="Y65" s="84"/>
      <c r="Z65" s="84"/>
      <c r="AA65" s="84"/>
      <c r="AB65" s="83"/>
      <c r="AC65" s="84"/>
    </row>
    <row r="66" spans="24:29" ht="20.149999999999999" customHeight="1">
      <c r="X66" s="84"/>
      <c r="Y66" s="84"/>
      <c r="Z66" s="84"/>
      <c r="AA66" s="84"/>
      <c r="AB66" s="83"/>
      <c r="AC66" s="84"/>
    </row>
    <row r="67" spans="24:29" ht="20.149999999999999" customHeight="1">
      <c r="X67" s="84"/>
      <c r="Y67" s="84"/>
      <c r="Z67" s="84"/>
      <c r="AA67" s="84"/>
      <c r="AB67" s="83"/>
      <c r="AC67" s="84"/>
    </row>
    <row r="68" spans="24:29" ht="20.149999999999999" customHeight="1">
      <c r="X68" s="84"/>
      <c r="Y68" s="84"/>
      <c r="Z68" s="84"/>
      <c r="AA68" s="84"/>
      <c r="AB68" s="83"/>
      <c r="AC68" s="84"/>
    </row>
    <row r="69" spans="24:29" ht="20.149999999999999" customHeight="1">
      <c r="X69" s="84"/>
      <c r="Y69" s="84"/>
      <c r="Z69" s="84"/>
      <c r="AA69" s="84"/>
      <c r="AB69" s="83"/>
      <c r="AC69" s="84"/>
    </row>
    <row r="70" spans="24:29" ht="20.149999999999999" customHeight="1">
      <c r="X70" s="84"/>
      <c r="Y70" s="84"/>
      <c r="Z70" s="84"/>
      <c r="AA70" s="84"/>
      <c r="AB70" s="83"/>
      <c r="AC70" s="84"/>
    </row>
    <row r="71" spans="24:29" ht="20.149999999999999" customHeight="1">
      <c r="X71" s="84"/>
      <c r="Y71" s="84"/>
      <c r="Z71" s="84"/>
      <c r="AA71" s="84"/>
      <c r="AB71" s="83"/>
      <c r="AC71" s="84"/>
    </row>
    <row r="72" spans="24:29" ht="20.149999999999999" customHeight="1">
      <c r="X72" s="84"/>
      <c r="Y72" s="84"/>
      <c r="Z72" s="84"/>
      <c r="AA72" s="84"/>
      <c r="AB72" s="83"/>
      <c r="AC72" s="84"/>
    </row>
    <row r="73" spans="24:29" ht="20.149999999999999" customHeight="1">
      <c r="X73" s="84"/>
      <c r="Y73" s="84"/>
      <c r="Z73" s="84"/>
      <c r="AA73" s="84"/>
      <c r="AB73" s="83"/>
      <c r="AC73" s="84"/>
    </row>
    <row r="74" spans="24:29" ht="20.149999999999999" customHeight="1">
      <c r="X74" s="84"/>
      <c r="Y74" s="84"/>
      <c r="Z74" s="84"/>
      <c r="AA74" s="84"/>
      <c r="AB74" s="83"/>
      <c r="AC74" s="84"/>
    </row>
    <row r="75" spans="24:29" ht="20.149999999999999" customHeight="1">
      <c r="X75" s="84"/>
      <c r="Y75" s="84"/>
      <c r="Z75" s="84"/>
      <c r="AA75" s="84"/>
      <c r="AB75" s="83"/>
      <c r="AC75" s="84"/>
    </row>
    <row r="76" spans="24:29" ht="20.149999999999999" customHeight="1">
      <c r="X76" s="84"/>
      <c r="Y76" s="84"/>
      <c r="Z76" s="84"/>
      <c r="AA76" s="84"/>
      <c r="AB76" s="83"/>
      <c r="AC76" s="84"/>
    </row>
    <row r="77" spans="24:29" ht="20.149999999999999" customHeight="1">
      <c r="X77" s="84"/>
      <c r="Y77" s="84"/>
      <c r="Z77" s="84"/>
      <c r="AA77" s="84"/>
      <c r="AB77" s="83"/>
      <c r="AC77" s="84"/>
    </row>
    <row r="78" spans="24:29" ht="20.149999999999999" customHeight="1">
      <c r="X78" s="84"/>
      <c r="Y78" s="84"/>
      <c r="Z78" s="84"/>
      <c r="AA78" s="84"/>
      <c r="AB78" s="83"/>
      <c r="AC78" s="84"/>
    </row>
    <row r="79" spans="24:29" ht="20.149999999999999" customHeight="1">
      <c r="X79" s="84"/>
      <c r="Y79" s="84"/>
      <c r="Z79" s="84"/>
      <c r="AA79" s="84"/>
      <c r="AB79" s="84"/>
      <c r="AC79" s="84"/>
    </row>
    <row r="80" spans="24:29" ht="20.149999999999999" customHeight="1">
      <c r="X80" s="84"/>
      <c r="Y80" s="84"/>
      <c r="Z80" s="84"/>
      <c r="AA80" s="84"/>
      <c r="AB80" s="84"/>
      <c r="AC80" s="84"/>
    </row>
  </sheetData>
  <sheetProtection sheet="1" objects="1" scenarios="1"/>
  <mergeCells count="34">
    <mergeCell ref="X44:AC44"/>
    <mergeCell ref="A6:C6"/>
    <mergeCell ref="A5:C5"/>
    <mergeCell ref="A29:G29"/>
    <mergeCell ref="A28:B28"/>
    <mergeCell ref="A7:C7"/>
    <mergeCell ref="D7:E7"/>
    <mergeCell ref="A8:B8"/>
    <mergeCell ref="A9:B9"/>
    <mergeCell ref="A23:B23"/>
    <mergeCell ref="A24:B24"/>
    <mergeCell ref="A27:B27"/>
    <mergeCell ref="P7:S7"/>
    <mergeCell ref="P8:R8"/>
    <mergeCell ref="A25:B25"/>
    <mergeCell ref="A26:B26"/>
    <mergeCell ref="A2:L2"/>
    <mergeCell ref="A3:L3"/>
    <mergeCell ref="A4:L4"/>
    <mergeCell ref="D5:L5"/>
    <mergeCell ref="D6:L6"/>
    <mergeCell ref="A22:B22"/>
    <mergeCell ref="A10:B10"/>
    <mergeCell ref="A11:B11"/>
    <mergeCell ref="A12:B12"/>
    <mergeCell ref="A13:B13"/>
    <mergeCell ref="A14:B14"/>
    <mergeCell ref="A17:B17"/>
    <mergeCell ref="A18:B18"/>
    <mergeCell ref="A19:B19"/>
    <mergeCell ref="A20:B20"/>
    <mergeCell ref="A21:B21"/>
    <mergeCell ref="A15:B15"/>
    <mergeCell ref="A16:B16"/>
  </mergeCells>
  <phoneticPr fontId="3"/>
  <dataValidations count="1">
    <dataValidation type="list" allowBlank="1" showInputMessage="1" showErrorMessage="1" sqref="M8:M28">
      <formula1>$X$8:$X$9</formula1>
    </dataValidation>
  </dataValidations>
  <printOptions horizontalCentered="1"/>
  <pageMargins left="0.59055118110236227" right="0.27559055118110237" top="0.59055118110236227" bottom="0.19685039370078741" header="0.51181102362204722" footer="0.51181102362204722"/>
  <pageSetup paperSize="9" scale="93" orientation="portrait" r:id="rId1"/>
  <headerFooter alignWithMargins="0"/>
  <ignoredErrors>
    <ignoredError sqref="K10" evalError="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P71"/>
  <sheetViews>
    <sheetView workbookViewId="0"/>
  </sheetViews>
  <sheetFormatPr defaultColWidth="9" defaultRowHeight="20.149999999999999" customHeight="1"/>
  <cols>
    <col min="1" max="3" width="5" style="33" customWidth="1"/>
    <col min="4" max="4" width="3.453125" style="33" customWidth="1"/>
    <col min="5" max="5" width="5.7265625" style="34" customWidth="1"/>
    <col min="6" max="6" width="5.7265625" style="34" hidden="1" customWidth="1"/>
    <col min="7" max="7" width="6.08984375" style="33" customWidth="1"/>
    <col min="8" max="8" width="9.26953125" style="35" hidden="1" customWidth="1"/>
    <col min="9" max="9" width="12.7265625" style="33" customWidth="1"/>
    <col min="10" max="10" width="10.7265625" style="33" customWidth="1"/>
    <col min="11" max="12" width="15.7265625" style="33" customWidth="1"/>
    <col min="13" max="13" width="9" style="13" customWidth="1"/>
    <col min="14" max="16384" width="9" style="13"/>
  </cols>
  <sheetData>
    <row r="1" spans="1:12" ht="20.149999999999999" customHeight="1">
      <c r="A1" s="79" t="s">
        <v>166</v>
      </c>
    </row>
    <row r="2" spans="1:12" ht="20.149999999999999" customHeight="1">
      <c r="A2" s="270" t="s">
        <v>142</v>
      </c>
      <c r="B2" s="270"/>
      <c r="C2" s="270"/>
      <c r="D2" s="270"/>
      <c r="E2" s="270"/>
      <c r="F2" s="270"/>
      <c r="G2" s="270"/>
      <c r="H2" s="270"/>
      <c r="I2" s="270"/>
      <c r="J2" s="270"/>
      <c r="K2" s="270"/>
      <c r="L2" s="270"/>
    </row>
    <row r="3" spans="1:12" ht="23.25" customHeight="1">
      <c r="A3" s="271" t="s">
        <v>10</v>
      </c>
      <c r="B3" s="271"/>
      <c r="C3" s="271"/>
      <c r="D3" s="271"/>
      <c r="E3" s="271"/>
      <c r="F3" s="271"/>
      <c r="G3" s="272"/>
      <c r="H3" s="272"/>
      <c r="I3" s="272"/>
      <c r="J3" s="272"/>
      <c r="K3" s="272"/>
      <c r="L3" s="272"/>
    </row>
    <row r="4" spans="1:12" ht="23.25" customHeight="1">
      <c r="A4" s="273" t="str">
        <f>初期条件設定表!P43&amp;初期条件設定表!N40&amp;"年 "&amp;初期条件設定表!P40&amp;"月まで（実績報告分）"</f>
        <v>報告期間：2025年 12月 ～ 2026年 11月まで（実績報告分）</v>
      </c>
      <c r="B4" s="273"/>
      <c r="C4" s="273"/>
      <c r="D4" s="273"/>
      <c r="E4" s="273"/>
      <c r="F4" s="273"/>
      <c r="G4" s="274"/>
      <c r="H4" s="274"/>
      <c r="I4" s="274"/>
      <c r="J4" s="274"/>
      <c r="K4" s="274"/>
      <c r="L4" s="274"/>
    </row>
    <row r="5" spans="1:12" ht="29.25" customHeight="1">
      <c r="A5" s="279" t="s">
        <v>27</v>
      </c>
      <c r="B5" s="279"/>
      <c r="C5" s="279"/>
      <c r="D5" s="275" t="str">
        <f>' 入力用 従事者別直接人件費集計表（後期）'!D5</f>
        <v>○○△△株式会社</v>
      </c>
      <c r="E5" s="276"/>
      <c r="F5" s="276"/>
      <c r="G5" s="276"/>
      <c r="H5" s="276"/>
      <c r="I5" s="276"/>
      <c r="J5" s="276"/>
      <c r="K5" s="276"/>
      <c r="L5" s="277"/>
    </row>
    <row r="6" spans="1:12" ht="29.25" customHeight="1">
      <c r="A6" s="279" t="s">
        <v>26</v>
      </c>
      <c r="B6" s="279"/>
      <c r="C6" s="279"/>
      <c r="D6" s="275" t="str">
        <f>' 入力用 従事者別直接人件費集計表（後期）'!D6</f>
        <v>公社　太郎</v>
      </c>
      <c r="E6" s="276"/>
      <c r="F6" s="276"/>
      <c r="G6" s="276"/>
      <c r="H6" s="276"/>
      <c r="I6" s="276"/>
      <c r="J6" s="276"/>
      <c r="K6" s="276"/>
      <c r="L6" s="277"/>
    </row>
    <row r="7" spans="1:12" s="16" customFormat="1" ht="60" customHeight="1">
      <c r="A7" s="283" t="s">
        <v>11</v>
      </c>
      <c r="B7" s="284"/>
      <c r="C7" s="285"/>
      <c r="D7" s="286" t="s">
        <v>103</v>
      </c>
      <c r="E7" s="294"/>
      <c r="F7" s="130" t="s">
        <v>36</v>
      </c>
      <c r="G7" s="126" t="s">
        <v>13</v>
      </c>
      <c r="H7" s="123" t="s">
        <v>132</v>
      </c>
      <c r="I7" s="124" t="s">
        <v>14</v>
      </c>
      <c r="J7" s="122" t="s">
        <v>15</v>
      </c>
      <c r="K7" s="125" t="s">
        <v>16</v>
      </c>
      <c r="L7" s="122" t="s">
        <v>17</v>
      </c>
    </row>
    <row r="8" spans="1:12" s="24" customFormat="1" ht="24.9" customHeight="1">
      <c r="A8" s="288">
        <f>' 入力用 従事者別直接人件費集計表（後期）'!A17</f>
        <v>2025</v>
      </c>
      <c r="B8" s="289"/>
      <c r="C8" s="216" t="s">
        <v>11</v>
      </c>
      <c r="D8" s="199">
        <f>' 入力用 従事者別直接人件費集計表（後期）'!D17</f>
        <v>12</v>
      </c>
      <c r="E8" s="236" t="s">
        <v>20</v>
      </c>
      <c r="F8" s="198">
        <v>1</v>
      </c>
      <c r="G8" s="237">
        <f>' 入力用 従事者別直接人件費集計表（後期）'!G17</f>
        <v>0</v>
      </c>
      <c r="H8" s="17"/>
      <c r="I8" s="18" t="str">
        <f>' 入力用 従事者別直接人件費集計表（後期）'!I17</f>
        <v>0</v>
      </c>
      <c r="J8" s="36">
        <f>' 入力用 従事者別直接人件費集計表（後期）'!J17</f>
        <v>0</v>
      </c>
      <c r="K8" s="19">
        <f>' 入力用 従事者別直接人件費集計表（後期）'!K17</f>
        <v>0</v>
      </c>
      <c r="L8" s="20">
        <f>' 入力用 従事者別直接人件費集計表（後期）'!L17</f>
        <v>0</v>
      </c>
    </row>
    <row r="9" spans="1:12" s="24" customFormat="1" ht="24.9" customHeight="1">
      <c r="A9" s="268">
        <f>' 入力用 従事者別直接人件費集計表（後期）'!A18</f>
        <v>2026</v>
      </c>
      <c r="B9" s="269"/>
      <c r="C9" s="115" t="s">
        <v>11</v>
      </c>
      <c r="D9" s="199">
        <f>' 入力用 従事者別直接人件費集計表（後期）'!D18</f>
        <v>1</v>
      </c>
      <c r="E9" s="236" t="s">
        <v>20</v>
      </c>
      <c r="F9" s="198">
        <v>1</v>
      </c>
      <c r="G9" s="237">
        <f>' 入力用 従事者別直接人件費集計表（後期）'!G18</f>
        <v>0</v>
      </c>
      <c r="H9" s="17"/>
      <c r="I9" s="18" t="str">
        <f>' 入力用 従事者別直接人件費集計表（後期）'!I18</f>
        <v>0</v>
      </c>
      <c r="J9" s="36">
        <f>' 入力用 従事者別直接人件費集計表（後期）'!J18</f>
        <v>0</v>
      </c>
      <c r="K9" s="19">
        <f>' 入力用 従事者別直接人件費集計表（後期）'!K18</f>
        <v>0</v>
      </c>
      <c r="L9" s="20">
        <f>' 入力用 従事者別直接人件費集計表（後期）'!L18</f>
        <v>0</v>
      </c>
    </row>
    <row r="10" spans="1:12" s="24" customFormat="1" ht="24.9" customHeight="1">
      <c r="A10" s="268">
        <f>' 入力用 従事者別直接人件費集計表（後期）'!A19</f>
        <v>2026</v>
      </c>
      <c r="B10" s="269"/>
      <c r="C10" s="115" t="s">
        <v>11</v>
      </c>
      <c r="D10" s="199">
        <f>' 入力用 従事者別直接人件費集計表（後期）'!D19</f>
        <v>2</v>
      </c>
      <c r="E10" s="236" t="s">
        <v>20</v>
      </c>
      <c r="F10" s="198">
        <f t="shared" ref="F10:F19" si="0">F9</f>
        <v>1</v>
      </c>
      <c r="G10" s="237">
        <f>' 入力用 従事者別直接人件費集計表（後期）'!G19</f>
        <v>0</v>
      </c>
      <c r="H10" s="17"/>
      <c r="I10" s="18" t="str">
        <f>' 入力用 従事者別直接人件費集計表（後期）'!I19</f>
        <v>0</v>
      </c>
      <c r="J10" s="36">
        <f>' 入力用 従事者別直接人件費集計表（後期）'!J19</f>
        <v>0</v>
      </c>
      <c r="K10" s="19">
        <f>' 入力用 従事者別直接人件費集計表（後期）'!K19</f>
        <v>0</v>
      </c>
      <c r="L10" s="20">
        <f>' 入力用 従事者別直接人件費集計表（後期）'!L19</f>
        <v>0</v>
      </c>
    </row>
    <row r="11" spans="1:12" s="24" customFormat="1" ht="24.9" customHeight="1">
      <c r="A11" s="268">
        <f>' 入力用 従事者別直接人件費集計表（後期）'!A20</f>
        <v>2026</v>
      </c>
      <c r="B11" s="269"/>
      <c r="C11" s="115" t="s">
        <v>11</v>
      </c>
      <c r="D11" s="199">
        <f>' 入力用 従事者別直接人件費集計表（後期）'!D20</f>
        <v>3</v>
      </c>
      <c r="E11" s="236" t="s">
        <v>20</v>
      </c>
      <c r="F11" s="198">
        <f t="shared" si="0"/>
        <v>1</v>
      </c>
      <c r="G11" s="237">
        <f>' 入力用 従事者別直接人件費集計表（後期）'!G20</f>
        <v>0</v>
      </c>
      <c r="H11" s="17"/>
      <c r="I11" s="18" t="str">
        <f>' 入力用 従事者別直接人件費集計表（後期）'!I20</f>
        <v>0</v>
      </c>
      <c r="J11" s="36">
        <f>' 入力用 従事者別直接人件費集計表（後期）'!J20</f>
        <v>0</v>
      </c>
      <c r="K11" s="19">
        <f>' 入力用 従事者別直接人件費集計表（後期）'!K20</f>
        <v>0</v>
      </c>
      <c r="L11" s="20">
        <f>' 入力用 従事者別直接人件費集計表（後期）'!L20</f>
        <v>0</v>
      </c>
    </row>
    <row r="12" spans="1:12" s="24" customFormat="1" ht="24.9" customHeight="1">
      <c r="A12" s="268">
        <f>' 入力用 従事者別直接人件費集計表（後期）'!A21</f>
        <v>2026</v>
      </c>
      <c r="B12" s="269"/>
      <c r="C12" s="115" t="s">
        <v>11</v>
      </c>
      <c r="D12" s="199">
        <f>' 入力用 従事者別直接人件費集計表（後期）'!D21</f>
        <v>4</v>
      </c>
      <c r="E12" s="236" t="s">
        <v>20</v>
      </c>
      <c r="F12" s="198">
        <f t="shared" si="0"/>
        <v>1</v>
      </c>
      <c r="G12" s="237">
        <f>' 入力用 従事者別直接人件費集計表（後期）'!G21</f>
        <v>0</v>
      </c>
      <c r="H12" s="17"/>
      <c r="I12" s="18" t="str">
        <f>' 入力用 従事者別直接人件費集計表（後期）'!I21</f>
        <v>0</v>
      </c>
      <c r="J12" s="36">
        <f>' 入力用 従事者別直接人件費集計表（後期）'!J21</f>
        <v>0</v>
      </c>
      <c r="K12" s="19">
        <f>' 入力用 従事者別直接人件費集計表（後期）'!K21</f>
        <v>0</v>
      </c>
      <c r="L12" s="20">
        <f>' 入力用 従事者別直接人件費集計表（後期）'!L21</f>
        <v>0</v>
      </c>
    </row>
    <row r="13" spans="1:12" s="24" customFormat="1" ht="24.9" customHeight="1">
      <c r="A13" s="268">
        <f>' 入力用 従事者別直接人件費集計表（後期）'!A22</f>
        <v>2026</v>
      </c>
      <c r="B13" s="269"/>
      <c r="C13" s="115" t="s">
        <v>11</v>
      </c>
      <c r="D13" s="199">
        <f>' 入力用 従事者別直接人件費集計表（後期）'!D22</f>
        <v>5</v>
      </c>
      <c r="E13" s="236" t="s">
        <v>20</v>
      </c>
      <c r="F13" s="198">
        <f t="shared" si="0"/>
        <v>1</v>
      </c>
      <c r="G13" s="237">
        <f>' 入力用 従事者別直接人件費集計表（後期）'!G22</f>
        <v>0</v>
      </c>
      <c r="H13" s="17"/>
      <c r="I13" s="18" t="str">
        <f>' 入力用 従事者別直接人件費集計表（後期）'!I22</f>
        <v>0</v>
      </c>
      <c r="J13" s="36">
        <f>' 入力用 従事者別直接人件費集計表（後期）'!J22</f>
        <v>0</v>
      </c>
      <c r="K13" s="19">
        <f>' 入力用 従事者別直接人件費集計表（後期）'!K22</f>
        <v>0</v>
      </c>
      <c r="L13" s="20">
        <f>' 入力用 従事者別直接人件費集計表（後期）'!L22</f>
        <v>0</v>
      </c>
    </row>
    <row r="14" spans="1:12" s="24" customFormat="1" ht="24.9" customHeight="1">
      <c r="A14" s="268">
        <f>' 入力用 従事者別直接人件費集計表（後期）'!A23</f>
        <v>2026</v>
      </c>
      <c r="B14" s="269"/>
      <c r="C14" s="115" t="s">
        <v>11</v>
      </c>
      <c r="D14" s="199">
        <f>' 入力用 従事者別直接人件費集計表（後期）'!D23</f>
        <v>6</v>
      </c>
      <c r="E14" s="236" t="s">
        <v>20</v>
      </c>
      <c r="F14" s="198">
        <f t="shared" si="0"/>
        <v>1</v>
      </c>
      <c r="G14" s="237">
        <f>' 入力用 従事者別直接人件費集計表（後期）'!G23</f>
        <v>0</v>
      </c>
      <c r="H14" s="17"/>
      <c r="I14" s="18" t="str">
        <f>' 入力用 従事者別直接人件費集計表（後期）'!I23</f>
        <v>0</v>
      </c>
      <c r="J14" s="36">
        <f>' 入力用 従事者別直接人件費集計表（後期）'!J23</f>
        <v>0</v>
      </c>
      <c r="K14" s="19">
        <f>' 入力用 従事者別直接人件費集計表（後期）'!K23</f>
        <v>0</v>
      </c>
      <c r="L14" s="20">
        <f>' 入力用 従事者別直接人件費集計表（後期）'!L23</f>
        <v>0</v>
      </c>
    </row>
    <row r="15" spans="1:12" s="24" customFormat="1" ht="24.9" customHeight="1">
      <c r="A15" s="268">
        <f>' 入力用 従事者別直接人件費集計表（後期）'!A24</f>
        <v>2026</v>
      </c>
      <c r="B15" s="269"/>
      <c r="C15" s="115" t="s">
        <v>11</v>
      </c>
      <c r="D15" s="199">
        <f>' 入力用 従事者別直接人件費集計表（後期）'!D24</f>
        <v>7</v>
      </c>
      <c r="E15" s="236" t="s">
        <v>20</v>
      </c>
      <c r="F15" s="198">
        <f t="shared" si="0"/>
        <v>1</v>
      </c>
      <c r="G15" s="237">
        <f>' 入力用 従事者別直接人件費集計表（後期）'!G24</f>
        <v>0</v>
      </c>
      <c r="H15" s="17"/>
      <c r="I15" s="18" t="str">
        <f>' 入力用 従事者別直接人件費集計表（後期）'!I24</f>
        <v>0</v>
      </c>
      <c r="J15" s="36">
        <f>' 入力用 従事者別直接人件費集計表（後期）'!J24</f>
        <v>0</v>
      </c>
      <c r="K15" s="19">
        <f>' 入力用 従事者別直接人件費集計表（後期）'!K24</f>
        <v>0</v>
      </c>
      <c r="L15" s="20">
        <f>' 入力用 従事者別直接人件費集計表（後期）'!L24</f>
        <v>0</v>
      </c>
    </row>
    <row r="16" spans="1:12" s="24" customFormat="1" ht="24.9" customHeight="1">
      <c r="A16" s="268">
        <f>' 入力用 従事者別直接人件費集計表（後期）'!A25</f>
        <v>2026</v>
      </c>
      <c r="B16" s="269"/>
      <c r="C16" s="115" t="s">
        <v>11</v>
      </c>
      <c r="D16" s="199">
        <f>' 入力用 従事者別直接人件費集計表（後期）'!D25</f>
        <v>8</v>
      </c>
      <c r="E16" s="236" t="s">
        <v>20</v>
      </c>
      <c r="F16" s="198">
        <f t="shared" si="0"/>
        <v>1</v>
      </c>
      <c r="G16" s="237">
        <f>' 入力用 従事者別直接人件費集計表（後期）'!G25</f>
        <v>0</v>
      </c>
      <c r="H16" s="17"/>
      <c r="I16" s="18" t="str">
        <f>' 入力用 従事者別直接人件費集計表（後期）'!I25</f>
        <v>0</v>
      </c>
      <c r="J16" s="36">
        <f>' 入力用 従事者別直接人件費集計表（後期）'!J25</f>
        <v>0</v>
      </c>
      <c r="K16" s="19">
        <f>' 入力用 従事者別直接人件費集計表（後期）'!K25</f>
        <v>0</v>
      </c>
      <c r="L16" s="20">
        <f>' 入力用 従事者別直接人件費集計表（後期）'!L25</f>
        <v>0</v>
      </c>
    </row>
    <row r="17" spans="1:12" s="24" customFormat="1" ht="24.9" customHeight="1">
      <c r="A17" s="268">
        <f>' 入力用 従事者別直接人件費集計表（後期）'!A26</f>
        <v>2026</v>
      </c>
      <c r="B17" s="269"/>
      <c r="C17" s="115" t="s">
        <v>11</v>
      </c>
      <c r="D17" s="199">
        <f>' 入力用 従事者別直接人件費集計表（後期）'!D26</f>
        <v>9</v>
      </c>
      <c r="E17" s="236" t="s">
        <v>20</v>
      </c>
      <c r="F17" s="198">
        <f t="shared" si="0"/>
        <v>1</v>
      </c>
      <c r="G17" s="237">
        <f>' 入力用 従事者別直接人件費集計表（後期）'!G26</f>
        <v>0</v>
      </c>
      <c r="H17" s="17"/>
      <c r="I17" s="18" t="str">
        <f>' 入力用 従事者別直接人件費集計表（後期）'!I26</f>
        <v>0</v>
      </c>
      <c r="J17" s="36">
        <f>' 入力用 従事者別直接人件費集計表（後期）'!J26</f>
        <v>0</v>
      </c>
      <c r="K17" s="19">
        <f>' 入力用 従事者別直接人件費集計表（後期）'!K26</f>
        <v>0</v>
      </c>
      <c r="L17" s="20">
        <f>' 入力用 従事者別直接人件費集計表（後期）'!L26</f>
        <v>0</v>
      </c>
    </row>
    <row r="18" spans="1:12" s="24" customFormat="1" ht="24.9" customHeight="1">
      <c r="A18" s="266">
        <f>' 入力用 従事者別直接人件費集計表（後期）'!A27</f>
        <v>2026</v>
      </c>
      <c r="B18" s="267"/>
      <c r="C18" s="115" t="s">
        <v>11</v>
      </c>
      <c r="D18" s="113">
        <f>' 入力用 従事者別直接人件費集計表（後期）'!D27</f>
        <v>10</v>
      </c>
      <c r="E18" s="218" t="s">
        <v>20</v>
      </c>
      <c r="F18" s="198">
        <f t="shared" si="0"/>
        <v>1</v>
      </c>
      <c r="G18" s="237">
        <f>' 入力用 従事者別直接人件費集計表（後期）'!G27</f>
        <v>0</v>
      </c>
      <c r="H18" s="17"/>
      <c r="I18" s="18" t="str">
        <f>' 入力用 従事者別直接人件費集計表（後期）'!I27</f>
        <v>0</v>
      </c>
      <c r="J18" s="36">
        <f>' 入力用 従事者別直接人件費集計表（後期）'!J27</f>
        <v>0</v>
      </c>
      <c r="K18" s="19">
        <f>' 入力用 従事者別直接人件費集計表（後期）'!K27</f>
        <v>0</v>
      </c>
      <c r="L18" s="20">
        <f>' 入力用 従事者別直接人件費集計表（後期）'!L27</f>
        <v>0</v>
      </c>
    </row>
    <row r="19" spans="1:12" s="24" customFormat="1" ht="24.9" customHeight="1" thickBot="1">
      <c r="A19" s="266">
        <f>' 入力用 従事者別直接人件費集計表（後期）'!A28</f>
        <v>2026</v>
      </c>
      <c r="B19" s="267"/>
      <c r="C19" s="115" t="s">
        <v>11</v>
      </c>
      <c r="D19" s="113">
        <f>' 入力用 従事者別直接人件費集計表（後期）'!D28</f>
        <v>11</v>
      </c>
      <c r="E19" s="218" t="s">
        <v>20</v>
      </c>
      <c r="F19" s="198">
        <f t="shared" si="0"/>
        <v>1</v>
      </c>
      <c r="G19" s="237">
        <f>' 入力用 従事者別直接人件費集計表（後期）'!G28</f>
        <v>0</v>
      </c>
      <c r="H19" s="17"/>
      <c r="I19" s="18" t="str">
        <f>' 入力用 従事者別直接人件費集計表（後期）'!I28</f>
        <v>0</v>
      </c>
      <c r="J19" s="36">
        <f>' 入力用 従事者別直接人件費集計表（後期）'!J28</f>
        <v>0</v>
      </c>
      <c r="K19" s="19">
        <f>' 入力用 従事者別直接人件費集計表（後期）'!K28</f>
        <v>0</v>
      </c>
      <c r="L19" s="20">
        <f>' 入力用 従事者別直接人件費集計表（後期）'!L28</f>
        <v>0</v>
      </c>
    </row>
    <row r="20" spans="1:12" ht="30" customHeight="1" thickBot="1">
      <c r="A20" s="280" t="s">
        <v>25</v>
      </c>
      <c r="B20" s="281"/>
      <c r="C20" s="281"/>
      <c r="D20" s="281"/>
      <c r="E20" s="281"/>
      <c r="F20" s="281"/>
      <c r="G20" s="282"/>
      <c r="H20" s="121"/>
      <c r="I20" s="117"/>
      <c r="J20" s="118">
        <f>SUM(J8:J19)</f>
        <v>0</v>
      </c>
      <c r="K20" s="119">
        <f>SUM(K8:K19)</f>
        <v>0</v>
      </c>
      <c r="L20" s="120">
        <f>SUM(L8:L19)</f>
        <v>0</v>
      </c>
    </row>
    <row r="21" spans="1:12" ht="19.5" customHeight="1">
      <c r="A21" s="200"/>
      <c r="B21" s="200"/>
      <c r="C21" s="200"/>
      <c r="D21" s="204"/>
      <c r="E21" s="201"/>
      <c r="F21" s="201"/>
      <c r="G21" s="200"/>
      <c r="H21" s="202"/>
      <c r="I21" s="200"/>
      <c r="J21" s="200"/>
      <c r="K21" s="200"/>
      <c r="L21" s="200"/>
    </row>
    <row r="22" spans="1:12" ht="19.5" customHeight="1">
      <c r="A22" s="27"/>
      <c r="B22" s="27"/>
      <c r="C22" s="205"/>
      <c r="D22" s="205"/>
      <c r="E22" s="205"/>
      <c r="F22" s="205"/>
      <c r="G22" s="205"/>
      <c r="H22" s="29"/>
      <c r="I22" s="27"/>
      <c r="J22" s="27"/>
      <c r="K22" s="27"/>
      <c r="L22" s="27"/>
    </row>
    <row r="23" spans="1:12" ht="19.5" customHeight="1">
      <c r="E23" s="33"/>
      <c r="F23" s="33"/>
    </row>
    <row r="24" spans="1:12" ht="19.5" customHeight="1">
      <c r="E24" s="33"/>
      <c r="F24" s="33"/>
    </row>
    <row r="25" spans="1:12" ht="19.5" customHeight="1">
      <c r="E25" s="33"/>
      <c r="F25" s="33"/>
    </row>
    <row r="26" spans="1:12" ht="19.5" customHeight="1">
      <c r="D26" s="27"/>
      <c r="E26" s="28"/>
      <c r="F26" s="28"/>
    </row>
    <row r="27" spans="1:12" ht="19.5" customHeight="1">
      <c r="E27" s="33"/>
      <c r="F27" s="33"/>
    </row>
    <row r="28" spans="1:12" ht="19.5" customHeight="1">
      <c r="E28" s="33"/>
      <c r="F28" s="33"/>
    </row>
    <row r="29" spans="1:12" ht="19.5" customHeight="1">
      <c r="D29" s="27"/>
      <c r="E29" s="28"/>
      <c r="F29" s="28"/>
    </row>
    <row r="30" spans="1:12" ht="21.65" customHeight="1">
      <c r="D30" s="27"/>
      <c r="E30" s="28"/>
      <c r="F30" s="28"/>
    </row>
    <row r="31" spans="1:12" ht="19.5" customHeight="1"/>
    <row r="32" spans="1:12" ht="21.75" customHeight="1"/>
    <row r="35" spans="13:16" ht="20.149999999999999" customHeight="1">
      <c r="M35" s="278"/>
      <c r="N35" s="278"/>
      <c r="O35" s="278"/>
      <c r="P35" s="278"/>
    </row>
    <row r="36" spans="13:16" ht="20.149999999999999" customHeight="1">
      <c r="M36" s="84"/>
      <c r="N36" s="84"/>
      <c r="O36" s="193"/>
      <c r="P36" s="84"/>
    </row>
    <row r="37" spans="13:16" ht="20.149999999999999" customHeight="1">
      <c r="M37" s="85"/>
      <c r="N37" s="84"/>
      <c r="O37" s="193"/>
      <c r="P37" s="84"/>
    </row>
    <row r="38" spans="13:16" ht="20.149999999999999" customHeight="1">
      <c r="M38" s="84"/>
      <c r="N38" s="84"/>
      <c r="O38" s="193"/>
      <c r="P38" s="84"/>
    </row>
    <row r="39" spans="13:16" ht="20.149999999999999" customHeight="1">
      <c r="M39" s="84"/>
      <c r="N39" s="84"/>
      <c r="O39" s="193"/>
      <c r="P39" s="84"/>
    </row>
    <row r="40" spans="13:16" ht="20.149999999999999" customHeight="1">
      <c r="M40" s="84"/>
      <c r="N40" s="84"/>
      <c r="O40" s="193"/>
      <c r="P40" s="84"/>
    </row>
    <row r="41" spans="13:16" ht="20.149999999999999" customHeight="1">
      <c r="M41" s="84"/>
      <c r="N41" s="84"/>
      <c r="O41" s="193"/>
      <c r="P41" s="84"/>
    </row>
    <row r="42" spans="13:16" ht="20.149999999999999" customHeight="1">
      <c r="M42" s="84"/>
      <c r="N42" s="84"/>
      <c r="O42" s="193"/>
      <c r="P42" s="84"/>
    </row>
    <row r="43" spans="13:16" ht="20.149999999999999" customHeight="1">
      <c r="M43" s="84"/>
      <c r="N43" s="84"/>
      <c r="O43" s="193"/>
      <c r="P43" s="84"/>
    </row>
    <row r="44" spans="13:16" ht="20.149999999999999" customHeight="1">
      <c r="M44" s="84"/>
      <c r="N44" s="84"/>
      <c r="O44" s="193"/>
      <c r="P44" s="84"/>
    </row>
    <row r="45" spans="13:16" ht="20.149999999999999" customHeight="1">
      <c r="M45" s="84"/>
      <c r="N45" s="84"/>
      <c r="O45" s="193"/>
      <c r="P45" s="84"/>
    </row>
    <row r="46" spans="13:16" ht="20.149999999999999" customHeight="1">
      <c r="M46" s="84"/>
      <c r="N46" s="84"/>
      <c r="O46" s="193"/>
      <c r="P46" s="84"/>
    </row>
    <row r="47" spans="13:16" ht="20.149999999999999" customHeight="1">
      <c r="M47" s="84"/>
      <c r="N47" s="84"/>
      <c r="O47" s="193"/>
      <c r="P47" s="84"/>
    </row>
    <row r="48" spans="13:16" ht="20.149999999999999" customHeight="1">
      <c r="M48" s="84"/>
      <c r="N48" s="84"/>
      <c r="O48" s="193"/>
      <c r="P48" s="84"/>
    </row>
    <row r="49" spans="13:16" ht="20.149999999999999" customHeight="1">
      <c r="M49" s="84"/>
      <c r="N49" s="84"/>
      <c r="O49" s="193"/>
      <c r="P49" s="84"/>
    </row>
    <row r="50" spans="13:16" ht="20.149999999999999" customHeight="1">
      <c r="M50" s="84"/>
      <c r="N50" s="84"/>
      <c r="O50" s="193"/>
      <c r="P50" s="84"/>
    </row>
    <row r="51" spans="13:16" ht="20.149999999999999" customHeight="1">
      <c r="M51" s="84"/>
      <c r="N51" s="84"/>
      <c r="O51" s="193"/>
      <c r="P51" s="84"/>
    </row>
    <row r="52" spans="13:16" ht="20.149999999999999" customHeight="1">
      <c r="M52" s="84"/>
      <c r="N52" s="84"/>
      <c r="O52" s="193"/>
      <c r="P52" s="84"/>
    </row>
    <row r="53" spans="13:16" ht="20.149999999999999" customHeight="1">
      <c r="M53" s="84"/>
      <c r="N53" s="84"/>
      <c r="O53" s="193"/>
      <c r="P53" s="84"/>
    </row>
    <row r="54" spans="13:16" ht="20.149999999999999" customHeight="1">
      <c r="M54" s="84"/>
      <c r="N54" s="84"/>
      <c r="O54" s="193"/>
      <c r="P54" s="84"/>
    </row>
    <row r="55" spans="13:16" ht="20.149999999999999" customHeight="1">
      <c r="M55" s="84"/>
      <c r="N55" s="84"/>
      <c r="O55" s="193"/>
      <c r="P55" s="84"/>
    </row>
    <row r="56" spans="13:16" ht="20.149999999999999" customHeight="1">
      <c r="M56" s="84"/>
      <c r="N56" s="84"/>
      <c r="O56" s="193"/>
      <c r="P56" s="84"/>
    </row>
    <row r="57" spans="13:16" ht="20.149999999999999" customHeight="1">
      <c r="M57" s="84"/>
      <c r="N57" s="84"/>
      <c r="O57" s="193"/>
      <c r="P57" s="84"/>
    </row>
    <row r="58" spans="13:16" ht="20.149999999999999" customHeight="1">
      <c r="M58" s="84"/>
      <c r="N58" s="84"/>
      <c r="O58" s="193"/>
      <c r="P58" s="84"/>
    </row>
    <row r="59" spans="13:16" ht="20.149999999999999" customHeight="1">
      <c r="M59" s="84"/>
      <c r="N59" s="84"/>
      <c r="O59" s="193"/>
      <c r="P59" s="84"/>
    </row>
    <row r="60" spans="13:16" ht="20.149999999999999" customHeight="1">
      <c r="M60" s="84"/>
      <c r="N60" s="84"/>
      <c r="O60" s="193"/>
      <c r="P60" s="84"/>
    </row>
    <row r="61" spans="13:16" ht="20.149999999999999" customHeight="1">
      <c r="M61" s="84"/>
      <c r="N61" s="84"/>
      <c r="O61" s="193"/>
      <c r="P61" s="84"/>
    </row>
    <row r="62" spans="13:16" ht="20.149999999999999" customHeight="1">
      <c r="M62" s="84"/>
      <c r="N62" s="84"/>
      <c r="O62" s="193"/>
      <c r="P62" s="84"/>
    </row>
    <row r="63" spans="13:16" ht="20.149999999999999" customHeight="1">
      <c r="M63" s="84"/>
      <c r="N63" s="84"/>
      <c r="O63" s="193"/>
      <c r="P63" s="84"/>
    </row>
    <row r="64" spans="13:16" ht="20.149999999999999" customHeight="1">
      <c r="M64" s="84"/>
      <c r="N64" s="84"/>
      <c r="O64" s="193"/>
      <c r="P64" s="84"/>
    </row>
    <row r="65" spans="13:16" ht="20.149999999999999" customHeight="1">
      <c r="M65" s="84"/>
      <c r="N65" s="84"/>
      <c r="O65" s="193"/>
      <c r="P65" s="84"/>
    </row>
    <row r="66" spans="13:16" ht="20.149999999999999" customHeight="1">
      <c r="M66" s="84"/>
      <c r="N66" s="84"/>
      <c r="O66" s="193"/>
      <c r="P66" s="84"/>
    </row>
    <row r="67" spans="13:16" ht="20.149999999999999" customHeight="1">
      <c r="M67" s="84"/>
      <c r="N67" s="84"/>
      <c r="O67" s="193"/>
      <c r="P67" s="84"/>
    </row>
    <row r="68" spans="13:16" ht="20.149999999999999" customHeight="1">
      <c r="M68" s="84"/>
      <c r="N68" s="84"/>
      <c r="O68" s="193"/>
      <c r="P68" s="84"/>
    </row>
    <row r="69" spans="13:16" ht="20.149999999999999" customHeight="1">
      <c r="M69" s="84"/>
      <c r="N69" s="84"/>
      <c r="O69" s="193"/>
      <c r="P69" s="84"/>
    </row>
    <row r="70" spans="13:16" ht="20.149999999999999" customHeight="1">
      <c r="M70" s="84"/>
      <c r="N70" s="84"/>
      <c r="O70" s="84"/>
      <c r="P70" s="84"/>
    </row>
    <row r="71" spans="13:16" ht="20.149999999999999" customHeight="1">
      <c r="M71" s="84"/>
      <c r="N71" s="84"/>
      <c r="O71" s="84"/>
      <c r="P71" s="84"/>
    </row>
  </sheetData>
  <sheetProtection sheet="1" objects="1" scenarios="1"/>
  <mergeCells count="23">
    <mergeCell ref="A11:B11"/>
    <mergeCell ref="A2:L2"/>
    <mergeCell ref="A3:L3"/>
    <mergeCell ref="A4:L4"/>
    <mergeCell ref="A5:C5"/>
    <mergeCell ref="D5:L5"/>
    <mergeCell ref="A6:C6"/>
    <mergeCell ref="D6:L6"/>
    <mergeCell ref="A7:C7"/>
    <mergeCell ref="D7:E7"/>
    <mergeCell ref="A8:B8"/>
    <mergeCell ref="A9:B9"/>
    <mergeCell ref="A10:B10"/>
    <mergeCell ref="A12:B12"/>
    <mergeCell ref="A13:B13"/>
    <mergeCell ref="A14:B14"/>
    <mergeCell ref="A15:B15"/>
    <mergeCell ref="A16:B16"/>
    <mergeCell ref="A17:B17"/>
    <mergeCell ref="A18:B18"/>
    <mergeCell ref="A19:B19"/>
    <mergeCell ref="M35:P35"/>
    <mergeCell ref="A20:G20"/>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4" tint="0.39997558519241921"/>
  </sheetPr>
  <dimension ref="A1:AP51"/>
  <sheetViews>
    <sheetView zoomScale="70" zoomScaleNormal="70" workbookViewId="0">
      <selection activeCell="AT23" sqref="AT23"/>
    </sheetView>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24" width="10.7265625" style="4" hidden="1" customWidth="1"/>
    <col min="25" max="25" width="17.089843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（2025年11月支払分）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従事者別直接人件費集計表（後期）'!A16</f>
        <v>2025</v>
      </c>
      <c r="AK1" s="61"/>
      <c r="AL1" s="61"/>
      <c r="AM1" s="64" t="s">
        <v>41</v>
      </c>
      <c r="AN1" s="66" t="str">
        <f ca="1">RIGHT(CELL("filename",A1),LEN(CELL("filename",A1))-FIND("]",CELL("filename",A1)))</f>
        <v>2025年11月作業分（翌月払いのみ使用）</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従事者別直接人件費集計表（後期）'!D16</f>
        <v>11</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45962</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45991</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30</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55" t="s">
        <v>97</v>
      </c>
      <c r="AF6" s="70" t="str">
        <f>IF(初期条件設定表!$C$24="末",TEXT(DATE(AJ1,AJ2,1)-1,"d"),初期条件設定表!$C$24)</f>
        <v>31</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56"/>
      <c r="Y7" s="156"/>
      <c r="AI7" s="110" t="s">
        <v>110</v>
      </c>
      <c r="AJ7" s="111">
        <f>IF(初期条件設定表!C26="当月",' 入力用 従事者別直接人件費集計表（後期）'!A16,' 入力用 従事者別直接人件費集計表（後期）'!A17)</f>
        <v>2025</v>
      </c>
    </row>
    <row r="8" spans="1:42" s="110" customFormat="1" ht="24" customHeight="1" thickBot="1">
      <c r="A8" s="312"/>
      <c r="B8" s="314"/>
      <c r="C8" s="314"/>
      <c r="D8" s="314"/>
      <c r="E8" s="318"/>
      <c r="F8" s="319"/>
      <c r="G8" s="319"/>
      <c r="H8" s="320"/>
      <c r="I8" s="324"/>
      <c r="J8" s="324"/>
      <c r="K8" s="321"/>
      <c r="L8" s="322"/>
      <c r="M8" s="172" t="s">
        <v>116</v>
      </c>
      <c r="N8" s="173" t="s">
        <v>121</v>
      </c>
      <c r="O8" s="310"/>
      <c r="P8" s="309"/>
      <c r="Q8" s="309"/>
      <c r="R8" s="309"/>
      <c r="S8" s="309"/>
      <c r="T8" s="309"/>
      <c r="U8" s="309"/>
      <c r="V8" s="309"/>
      <c r="W8" s="308"/>
      <c r="X8" s="156"/>
      <c r="Y8" s="156"/>
      <c r="AI8" s="110" t="s">
        <v>109</v>
      </c>
      <c r="AJ8" s="111">
        <f>IF(初期条件設定表!C26="当月",' 入力用 従事者別直接人件費集計表（後期）'!D16,' 入力用 従事者別直接人件費集計表（後期）'!D17)</f>
        <v>11</v>
      </c>
    </row>
    <row r="9" spans="1:42" ht="45.9" customHeight="1">
      <c r="A9" s="89">
        <f>Y9</f>
        <v>45964</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45964</v>
      </c>
      <c r="AA9" s="42"/>
    </row>
    <row r="10" spans="1:42" ht="45.9" customHeight="1">
      <c r="A10" s="89">
        <f t="shared" ref="A10:A35" si="8">Y10</f>
        <v>45965</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45965</v>
      </c>
      <c r="AA10" s="42"/>
      <c r="AE10" s="162" t="s">
        <v>117</v>
      </c>
      <c r="AF10" s="162" t="s">
        <v>127</v>
      </c>
    </row>
    <row r="11" spans="1:42" ht="45.9" customHeight="1">
      <c r="A11" s="89">
        <f t="shared" si="8"/>
        <v>45966</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45966</v>
      </c>
      <c r="AA11" s="42"/>
      <c r="AE11" s="137" t="str">
        <f>初期条件設定表!U5</f>
        <v>　</v>
      </c>
      <c r="AF11" s="163" t="str">
        <f>初期条件設定表!V5</f>
        <v>　</v>
      </c>
    </row>
    <row r="12" spans="1:42" ht="45.9" customHeight="1">
      <c r="A12" s="89">
        <f t="shared" si="8"/>
        <v>45967</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45967</v>
      </c>
      <c r="AA12" s="42"/>
      <c r="AE12" s="137" t="str">
        <f>初期条件設定表!U6</f>
        <v>設計</v>
      </c>
      <c r="AF12" s="164" t="str">
        <f>初期条件設定表!V6</f>
        <v>要件定義</v>
      </c>
    </row>
    <row r="13" spans="1:42" ht="45.9" customHeight="1">
      <c r="A13" s="89">
        <f t="shared" si="8"/>
        <v>45968</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45968</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45971</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45971</v>
      </c>
      <c r="Z14" s="41" t="str">
        <f t="shared" si="14"/>
        <v/>
      </c>
      <c r="AA14" s="42"/>
      <c r="AE14" s="137" t="str">
        <f>初期条件設定表!U8</f>
        <v>目標仕様</v>
      </c>
      <c r="AF14" s="164" t="str">
        <f>初期条件設定表!V8</f>
        <v>システム要件定義</v>
      </c>
    </row>
    <row r="15" spans="1:42" ht="45.9" customHeight="1">
      <c r="A15" s="89">
        <f t="shared" si="8"/>
        <v>45972</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45972</v>
      </c>
      <c r="Z15" s="41" t="str">
        <f t="shared" si="14"/>
        <v/>
      </c>
      <c r="AA15" s="42"/>
      <c r="AE15" s="137" t="str">
        <f>初期条件設定表!U9</f>
        <v>プログラミング</v>
      </c>
      <c r="AF15" s="164" t="str">
        <f>初期条件設定表!V9</f>
        <v>システムテスト</v>
      </c>
    </row>
    <row r="16" spans="1:42" ht="45.9" customHeight="1">
      <c r="A16" s="89">
        <f t="shared" si="8"/>
        <v>45973</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45973</v>
      </c>
      <c r="Z16" s="41" t="str">
        <f t="shared" si="14"/>
        <v/>
      </c>
      <c r="AA16" s="42"/>
      <c r="AE16" s="137" t="str">
        <f>初期条件設定表!U10</f>
        <v>試作</v>
      </c>
      <c r="AF16" s="164" t="str">
        <f>初期条件設定表!V10</f>
        <v>システム方式設計</v>
      </c>
    </row>
    <row r="17" spans="1:32" ht="45.9" customHeight="1">
      <c r="A17" s="89">
        <f t="shared" si="8"/>
        <v>45974</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45974</v>
      </c>
      <c r="Z17" s="41" t="str">
        <f t="shared" si="14"/>
        <v/>
      </c>
      <c r="AA17" s="42"/>
      <c r="AE17" s="137" t="str">
        <f>初期条件設定表!U11</f>
        <v>単体テスト</v>
      </c>
      <c r="AF17" s="164" t="str">
        <f>初期条件設定表!V11</f>
        <v>システム結合</v>
      </c>
    </row>
    <row r="18" spans="1:32" ht="45.9" customHeight="1">
      <c r="A18" s="89">
        <f t="shared" si="8"/>
        <v>45975</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45975</v>
      </c>
      <c r="Z18" s="41" t="str">
        <f t="shared" si="14"/>
        <v/>
      </c>
      <c r="AA18" s="42"/>
      <c r="AE18" s="137" t="str">
        <f>初期条件設定表!U12</f>
        <v>総合テスト</v>
      </c>
      <c r="AF18" s="164" t="str">
        <f>初期条件設定表!V12</f>
        <v>ソフトウェア設計</v>
      </c>
    </row>
    <row r="19" spans="1:32" ht="45.9" customHeight="1">
      <c r="A19" s="89">
        <f t="shared" si="8"/>
        <v>45978</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45978</v>
      </c>
      <c r="Z19" s="41" t="str">
        <f t="shared" si="14"/>
        <v/>
      </c>
      <c r="AA19" s="42"/>
      <c r="AE19" s="137" t="str">
        <f>初期条件設定表!U13</f>
        <v xml:space="preserve"> </v>
      </c>
      <c r="AF19" s="164" t="str">
        <f>初期条件設定表!V13</f>
        <v>ソフトウェアテスト</v>
      </c>
    </row>
    <row r="20" spans="1:32" ht="45.9" customHeight="1">
      <c r="A20" s="89">
        <f t="shared" si="8"/>
        <v>45979</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45979</v>
      </c>
      <c r="Z20" s="41" t="str">
        <f t="shared" si="14"/>
        <v/>
      </c>
      <c r="AA20" s="42"/>
      <c r="AE20" s="137" t="str">
        <f>初期条件設定表!U14</f>
        <v xml:space="preserve"> </v>
      </c>
      <c r="AF20" s="164" t="str">
        <f>初期条件設定表!V14</f>
        <v>プログラミング</v>
      </c>
    </row>
    <row r="21" spans="1:32" ht="45.9" customHeight="1">
      <c r="A21" s="89">
        <f t="shared" si="8"/>
        <v>45980</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45980</v>
      </c>
      <c r="Z21" s="41" t="str">
        <f t="shared" si="14"/>
        <v/>
      </c>
      <c r="AA21" s="42"/>
      <c r="AE21" s="137" t="str">
        <f>初期条件設定表!U15</f>
        <v xml:space="preserve"> </v>
      </c>
      <c r="AF21" s="164" t="str">
        <f>初期条件設定表!V15</f>
        <v>デバッグ</v>
      </c>
    </row>
    <row r="22" spans="1:32" ht="45.9" customHeight="1">
      <c r="A22" s="89">
        <f t="shared" si="8"/>
        <v>45981</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45981</v>
      </c>
      <c r="Z22" s="41" t="str">
        <f t="shared" si="14"/>
        <v/>
      </c>
      <c r="AA22" s="42"/>
      <c r="AE22" s="137" t="str">
        <f>初期条件設定表!U16</f>
        <v xml:space="preserve"> </v>
      </c>
      <c r="AF22" s="164" t="str">
        <f>初期条件設定表!V16</f>
        <v>要求仕様書作成</v>
      </c>
    </row>
    <row r="23" spans="1:32" ht="45.9" customHeight="1">
      <c r="A23" s="89">
        <f t="shared" si="8"/>
        <v>45982</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45982</v>
      </c>
      <c r="Z23" s="41" t="str">
        <f t="shared" si="14"/>
        <v/>
      </c>
      <c r="AA23" s="42"/>
      <c r="AE23" s="137" t="str">
        <f>初期条件設定表!U17</f>
        <v xml:space="preserve"> </v>
      </c>
      <c r="AF23" s="164" t="str">
        <f>初期条件設定表!V17</f>
        <v>製図</v>
      </c>
    </row>
    <row r="24" spans="1:32" ht="45.9" customHeight="1">
      <c r="A24" s="89">
        <f t="shared" si="8"/>
        <v>45985</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45985</v>
      </c>
      <c r="Z24" s="41" t="str">
        <f t="shared" si="14"/>
        <v/>
      </c>
      <c r="AA24" s="42"/>
      <c r="AE24" s="137" t="str">
        <f>初期条件設定表!U18</f>
        <v xml:space="preserve"> </v>
      </c>
      <c r="AF24" s="164" t="str">
        <f>初期条件設定表!V18</f>
        <v>シミュレーション</v>
      </c>
    </row>
    <row r="25" spans="1:32" ht="45.9" customHeight="1">
      <c r="A25" s="89">
        <f t="shared" si="8"/>
        <v>45986</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45986</v>
      </c>
      <c r="Z25" s="41" t="str">
        <f t="shared" si="14"/>
        <v/>
      </c>
      <c r="AA25" s="42"/>
      <c r="AE25" s="137" t="str">
        <f>初期条件設定表!U19</f>
        <v xml:space="preserve"> </v>
      </c>
      <c r="AF25" s="164" t="str">
        <f>初期条件設定表!V19</f>
        <v>製造・加工</v>
      </c>
    </row>
    <row r="26" spans="1:32" ht="45.9" customHeight="1">
      <c r="A26" s="89">
        <f t="shared" si="8"/>
        <v>45987</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45987</v>
      </c>
      <c r="Z26" s="41" t="str">
        <f t="shared" si="14"/>
        <v/>
      </c>
      <c r="AA26" s="42"/>
      <c r="AE26" s="137" t="str">
        <f>初期条件設定表!U20</f>
        <v xml:space="preserve"> </v>
      </c>
      <c r="AF26" s="164" t="str">
        <f>初期条件設定表!V20</f>
        <v>組み立て</v>
      </c>
    </row>
    <row r="27" spans="1:32" ht="45.9" customHeight="1">
      <c r="A27" s="89">
        <f t="shared" si="8"/>
        <v>45988</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45988</v>
      </c>
      <c r="Z27" s="41" t="str">
        <f t="shared" si="14"/>
        <v/>
      </c>
      <c r="AA27" s="42"/>
      <c r="AE27" s="137" t="str">
        <f>初期条件設定表!U21</f>
        <v xml:space="preserve"> </v>
      </c>
      <c r="AF27" s="164" t="str">
        <f>初期条件設定表!V21</f>
        <v>動作・性能試験</v>
      </c>
    </row>
    <row r="28" spans="1:32" ht="45.9" customHeight="1">
      <c r="A28" s="89">
        <f t="shared" si="8"/>
        <v>45989</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45989</v>
      </c>
      <c r="Z28" s="41" t="str">
        <f t="shared" si="14"/>
        <v/>
      </c>
      <c r="AA28" s="42"/>
      <c r="AE28" s="137" t="str">
        <f>初期条件設定表!U22</f>
        <v xml:space="preserve"> </v>
      </c>
      <c r="AF28" s="164" t="str">
        <f>初期条件設定表!V22</f>
        <v>運用テスト</v>
      </c>
    </row>
    <row r="29" spans="1:32" ht="45.9" customHeight="1">
      <c r="A29" s="89" t="str">
        <f t="shared" si="8"/>
        <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t="str">
        <f t="shared" si="12"/>
        <v/>
      </c>
      <c r="Z29" s="41" t="str">
        <f t="shared" si="14"/>
        <v/>
      </c>
      <c r="AA29" s="42"/>
      <c r="AE29" s="137" t="str">
        <f>初期条件設定表!U23</f>
        <v xml:space="preserve"> </v>
      </c>
      <c r="AF29" s="164" t="str">
        <f>初期条件設定表!V23</f>
        <v>○○</v>
      </c>
    </row>
    <row r="30" spans="1:32" ht="45.9" customHeight="1">
      <c r="A30" s="89" t="str">
        <f t="shared" si="8"/>
        <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t="str">
        <f t="shared" si="12"/>
        <v/>
      </c>
      <c r="Z30" s="41" t="str">
        <f t="shared" si="14"/>
        <v/>
      </c>
      <c r="AA30" s="42"/>
      <c r="AE30" s="137" t="str">
        <f>初期条件設定表!U24</f>
        <v xml:space="preserve"> </v>
      </c>
      <c r="AF30" s="164" t="str">
        <f>初期条件設定表!V24</f>
        <v>○○</v>
      </c>
    </row>
    <row r="31" spans="1:32" ht="45.9" customHeight="1">
      <c r="A31" s="89" t="str">
        <f t="shared" si="8"/>
        <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t="str">
        <f t="shared" si="12"/>
        <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6"/>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8"/>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2"/>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c r="V38" s="61"/>
      <c r="W38" s="61"/>
      <c r="X38" s="61"/>
      <c r="Y38" s="61"/>
    </row>
    <row r="39" spans="1:27" ht="21.65" customHeight="1">
      <c r="O39" s="61"/>
      <c r="P39" s="61"/>
      <c r="Q39" s="61"/>
      <c r="R39" s="61"/>
      <c r="S39" s="61"/>
      <c r="T39" s="61"/>
      <c r="U39" s="61"/>
      <c r="V39" s="61"/>
      <c r="W39" s="61"/>
      <c r="X39" s="61"/>
      <c r="Y39" s="61"/>
    </row>
    <row r="40" spans="1:27" ht="31.25" customHeight="1">
      <c r="M40" s="226" t="s">
        <v>149</v>
      </c>
      <c r="N40" s="238"/>
      <c r="O40" s="227"/>
      <c r="P40" s="61"/>
      <c r="Q40" s="61"/>
      <c r="R40" s="61"/>
      <c r="S40" s="61"/>
      <c r="T40" s="61"/>
      <c r="U40" s="61"/>
      <c r="V40" s="61"/>
      <c r="W40" s="61"/>
      <c r="X40" s="61"/>
      <c r="Y40" s="61"/>
    </row>
    <row r="41" spans="1:27" ht="31.25" customHeight="1">
      <c r="M41" s="226" t="s">
        <v>150</v>
      </c>
      <c r="N41" s="238"/>
      <c r="O41" s="228"/>
      <c r="P41" s="61"/>
      <c r="Q41" s="61"/>
      <c r="R41" s="61"/>
      <c r="S41" s="61"/>
      <c r="T41" s="61"/>
      <c r="U41" s="61"/>
      <c r="V41" s="61"/>
      <c r="W41" s="61"/>
      <c r="X41" s="61"/>
      <c r="Y41" s="61"/>
    </row>
    <row r="42" spans="1:27" ht="31.25" customHeight="1">
      <c r="M42" s="226" t="s">
        <v>151</v>
      </c>
      <c r="N42" s="238"/>
      <c r="O42" s="228"/>
      <c r="P42" s="61"/>
      <c r="Q42" s="61"/>
      <c r="R42" s="61"/>
      <c r="S42" s="61"/>
      <c r="T42" s="61"/>
      <c r="U42" s="61"/>
      <c r="V42" s="61"/>
      <c r="W42" s="61"/>
      <c r="X42" s="61"/>
      <c r="Y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AD1:AD5"/>
    <mergeCell ref="AH6:AI6"/>
    <mergeCell ref="M7:N7"/>
    <mergeCell ref="W7:W8"/>
    <mergeCell ref="O7:O8"/>
    <mergeCell ref="S7:S8"/>
    <mergeCell ref="T7:T8"/>
    <mergeCell ref="U7:U8"/>
    <mergeCell ref="V7:V8"/>
    <mergeCell ref="P7:P8"/>
    <mergeCell ref="Q7:Q8"/>
    <mergeCell ref="R7:R8"/>
    <mergeCell ref="E3:N5"/>
    <mergeCell ref="J6:N6"/>
    <mergeCell ref="A7:A8"/>
    <mergeCell ref="B7:D8"/>
    <mergeCell ref="E7:H8"/>
    <mergeCell ref="I7:I8"/>
    <mergeCell ref="J7:J8"/>
    <mergeCell ref="B3:D3"/>
    <mergeCell ref="B4:D4"/>
    <mergeCell ref="B5:D5"/>
    <mergeCell ref="D1:N2"/>
    <mergeCell ref="B36:D36"/>
    <mergeCell ref="E36:F36"/>
    <mergeCell ref="G36:H36"/>
    <mergeCell ref="K7:L8"/>
  </mergeCells>
  <phoneticPr fontId="3"/>
  <dataValidations count="6">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10:M32">
      <formula1>$AE$11:$AE$18</formula1>
    </dataValidation>
    <dataValidation type="list" allowBlank="1" showInputMessage="1" showErrorMessage="1" sqref="M9">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（2025年12月支払分）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従事者別直接人件費集計表（後期）'!A17</f>
        <v>2025</v>
      </c>
      <c r="AK1" s="61"/>
      <c r="AL1" s="61"/>
      <c r="AM1" s="64" t="s">
        <v>41</v>
      </c>
      <c r="AN1" s="66" t="str">
        <f ca="1">RIGHT(CELL("filename",A1),LEN(CELL("filename",A1))-FIND("]",CELL("filename",A1)))</f>
        <v>2025年12月作業分</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従事者別直接人件費集計表（後期）'!D17</f>
        <v>12</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45992</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46022</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31</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75" t="s">
        <v>97</v>
      </c>
      <c r="AF6" s="70" t="str">
        <f>IF(初期条件設定表!$C$24="末",TEXT(DATE(AJ1,AJ2,1)-1,"d"),初期条件設定表!$C$24)</f>
        <v>30</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76"/>
      <c r="Y7" s="176"/>
      <c r="AI7" s="110" t="s">
        <v>110</v>
      </c>
      <c r="AJ7" s="111">
        <f>IF(初期条件設定表!C26="当月",' 入力用 従事者別直接人件費集計表（後期）'!A17,' 入力用 従事者別直接人件費集計表（後期）'!A18)</f>
        <v>2025</v>
      </c>
    </row>
    <row r="8" spans="1:42" s="110" customFormat="1" ht="24" customHeight="1" thickBot="1">
      <c r="A8" s="312"/>
      <c r="B8" s="314"/>
      <c r="C8" s="314"/>
      <c r="D8" s="314"/>
      <c r="E8" s="318"/>
      <c r="F8" s="319"/>
      <c r="G8" s="319"/>
      <c r="H8" s="320"/>
      <c r="I8" s="324"/>
      <c r="J8" s="324"/>
      <c r="K8" s="321"/>
      <c r="L8" s="322"/>
      <c r="M8" s="172" t="s">
        <v>116</v>
      </c>
      <c r="N8" s="173" t="s">
        <v>121</v>
      </c>
      <c r="O8" s="310"/>
      <c r="P8" s="309"/>
      <c r="Q8" s="309"/>
      <c r="R8" s="309"/>
      <c r="S8" s="309"/>
      <c r="T8" s="309"/>
      <c r="U8" s="309"/>
      <c r="V8" s="309"/>
      <c r="W8" s="308"/>
      <c r="X8" s="176"/>
      <c r="Y8" s="176"/>
      <c r="AI8" s="110" t="s">
        <v>109</v>
      </c>
      <c r="AJ8" s="111">
        <f>IF(初期条件設定表!C26="当月",' 入力用 従事者別直接人件費集計表（後期）'!D17,' 入力用 従事者別直接人件費集計表（後期）'!D18)</f>
        <v>12</v>
      </c>
    </row>
    <row r="9" spans="1:42" ht="45.9" customHeight="1">
      <c r="A9" s="89">
        <f>Y9</f>
        <v>45992</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45992</v>
      </c>
      <c r="AA9" s="42"/>
    </row>
    <row r="10" spans="1:42" ht="45.9" customHeight="1">
      <c r="A10" s="89">
        <f t="shared" ref="A10:A35" si="8">Y10</f>
        <v>45993</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t="s">
        <v>147</v>
      </c>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45993</v>
      </c>
      <c r="AA10" s="42"/>
      <c r="AE10" s="162" t="s">
        <v>117</v>
      </c>
      <c r="AF10" s="162" t="s">
        <v>127</v>
      </c>
    </row>
    <row r="11" spans="1:42" ht="45.9" customHeight="1">
      <c r="A11" s="89">
        <f t="shared" si="8"/>
        <v>45994</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45994</v>
      </c>
      <c r="AA11" s="42"/>
      <c r="AE11" s="137" t="str">
        <f>初期条件設定表!U5</f>
        <v>　</v>
      </c>
      <c r="AF11" s="163" t="str">
        <f>初期条件設定表!V5</f>
        <v>　</v>
      </c>
    </row>
    <row r="12" spans="1:42" ht="45.9" customHeight="1">
      <c r="A12" s="89">
        <f t="shared" si="8"/>
        <v>45995</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45995</v>
      </c>
      <c r="AA12" s="42"/>
      <c r="AE12" s="137" t="str">
        <f>初期条件設定表!U6</f>
        <v>設計</v>
      </c>
      <c r="AF12" s="164" t="str">
        <f>初期条件設定表!V6</f>
        <v>要件定義</v>
      </c>
    </row>
    <row r="13" spans="1:42" ht="45.9" customHeight="1">
      <c r="A13" s="89">
        <f t="shared" si="8"/>
        <v>45996</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45996</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45999</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45999</v>
      </c>
      <c r="Z14" s="41" t="str">
        <f t="shared" si="14"/>
        <v/>
      </c>
      <c r="AA14" s="42"/>
      <c r="AE14" s="137" t="str">
        <f>初期条件設定表!U8</f>
        <v>目標仕様</v>
      </c>
      <c r="AF14" s="164" t="str">
        <f>初期条件設定表!V8</f>
        <v>システム要件定義</v>
      </c>
    </row>
    <row r="15" spans="1:42" ht="45.9" customHeight="1">
      <c r="A15" s="89">
        <f t="shared" si="8"/>
        <v>46000</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46000</v>
      </c>
      <c r="Z15" s="41" t="str">
        <f t="shared" si="14"/>
        <v/>
      </c>
      <c r="AA15" s="42"/>
      <c r="AE15" s="137" t="str">
        <f>初期条件設定表!U9</f>
        <v>プログラミング</v>
      </c>
      <c r="AF15" s="164" t="str">
        <f>初期条件設定表!V9</f>
        <v>システムテスト</v>
      </c>
    </row>
    <row r="16" spans="1:42" ht="45.9" customHeight="1">
      <c r="A16" s="89">
        <f t="shared" si="8"/>
        <v>46001</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46001</v>
      </c>
      <c r="Z16" s="41" t="str">
        <f t="shared" si="14"/>
        <v/>
      </c>
      <c r="AA16" s="42"/>
      <c r="AE16" s="137" t="str">
        <f>初期条件設定表!U10</f>
        <v>試作</v>
      </c>
      <c r="AF16" s="164" t="str">
        <f>初期条件設定表!V10</f>
        <v>システム方式設計</v>
      </c>
    </row>
    <row r="17" spans="1:32" ht="45.9" customHeight="1">
      <c r="A17" s="89">
        <f t="shared" si="8"/>
        <v>46002</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46002</v>
      </c>
      <c r="Z17" s="41" t="str">
        <f t="shared" si="14"/>
        <v/>
      </c>
      <c r="AA17" s="42"/>
      <c r="AE17" s="137" t="str">
        <f>初期条件設定表!U11</f>
        <v>単体テスト</v>
      </c>
      <c r="AF17" s="164" t="str">
        <f>初期条件設定表!V11</f>
        <v>システム結合</v>
      </c>
    </row>
    <row r="18" spans="1:32" ht="45.9" customHeight="1">
      <c r="A18" s="89">
        <f t="shared" si="8"/>
        <v>46003</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46003</v>
      </c>
      <c r="Z18" s="41" t="str">
        <f t="shared" si="14"/>
        <v/>
      </c>
      <c r="AA18" s="42"/>
      <c r="AE18" s="137" t="str">
        <f>初期条件設定表!U12</f>
        <v>総合テスト</v>
      </c>
      <c r="AF18" s="164" t="str">
        <f>初期条件設定表!V12</f>
        <v>ソフトウェア設計</v>
      </c>
    </row>
    <row r="19" spans="1:32" ht="45.9" customHeight="1">
      <c r="A19" s="89">
        <f t="shared" si="8"/>
        <v>46006</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46006</v>
      </c>
      <c r="Z19" s="41" t="str">
        <f t="shared" si="14"/>
        <v/>
      </c>
      <c r="AA19" s="42"/>
      <c r="AE19" s="137" t="str">
        <f>初期条件設定表!U13</f>
        <v xml:space="preserve"> </v>
      </c>
      <c r="AF19" s="164" t="str">
        <f>初期条件設定表!V13</f>
        <v>ソフトウェアテスト</v>
      </c>
    </row>
    <row r="20" spans="1:32" ht="45.9" customHeight="1">
      <c r="A20" s="89">
        <f t="shared" si="8"/>
        <v>46007</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46007</v>
      </c>
      <c r="Z20" s="41" t="str">
        <f t="shared" si="14"/>
        <v/>
      </c>
      <c r="AA20" s="42"/>
      <c r="AE20" s="137" t="str">
        <f>初期条件設定表!U14</f>
        <v xml:space="preserve"> </v>
      </c>
      <c r="AF20" s="164" t="str">
        <f>初期条件設定表!V14</f>
        <v>プログラミング</v>
      </c>
    </row>
    <row r="21" spans="1:32" ht="45.9" customHeight="1">
      <c r="A21" s="89">
        <f t="shared" si="8"/>
        <v>46008</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46008</v>
      </c>
      <c r="Z21" s="41" t="str">
        <f t="shared" si="14"/>
        <v/>
      </c>
      <c r="AA21" s="42"/>
      <c r="AE21" s="137" t="str">
        <f>初期条件設定表!U15</f>
        <v xml:space="preserve"> </v>
      </c>
      <c r="AF21" s="164" t="str">
        <f>初期条件設定表!V15</f>
        <v>デバッグ</v>
      </c>
    </row>
    <row r="22" spans="1:32" ht="45.9" customHeight="1">
      <c r="A22" s="89">
        <f t="shared" si="8"/>
        <v>46009</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46009</v>
      </c>
      <c r="Z22" s="41" t="str">
        <f t="shared" si="14"/>
        <v/>
      </c>
      <c r="AA22" s="42"/>
      <c r="AE22" s="137" t="str">
        <f>初期条件設定表!U16</f>
        <v xml:space="preserve"> </v>
      </c>
      <c r="AF22" s="164" t="str">
        <f>初期条件設定表!V16</f>
        <v>要求仕様書作成</v>
      </c>
    </row>
    <row r="23" spans="1:32" ht="45.9" customHeight="1">
      <c r="A23" s="89">
        <f t="shared" si="8"/>
        <v>46010</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46010</v>
      </c>
      <c r="Z23" s="41" t="str">
        <f t="shared" si="14"/>
        <v/>
      </c>
      <c r="AA23" s="42"/>
      <c r="AE23" s="137" t="str">
        <f>初期条件設定表!U17</f>
        <v xml:space="preserve"> </v>
      </c>
      <c r="AF23" s="164" t="str">
        <f>初期条件設定表!V17</f>
        <v>製図</v>
      </c>
    </row>
    <row r="24" spans="1:32" ht="45.9" customHeight="1">
      <c r="A24" s="89">
        <f t="shared" si="8"/>
        <v>46013</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46013</v>
      </c>
      <c r="Z24" s="41" t="str">
        <f t="shared" si="14"/>
        <v/>
      </c>
      <c r="AA24" s="42"/>
      <c r="AE24" s="137" t="str">
        <f>初期条件設定表!U18</f>
        <v xml:space="preserve"> </v>
      </c>
      <c r="AF24" s="164" t="str">
        <f>初期条件設定表!V18</f>
        <v>シミュレーション</v>
      </c>
    </row>
    <row r="25" spans="1:32" ht="45.9" customHeight="1">
      <c r="A25" s="89">
        <f t="shared" si="8"/>
        <v>46014</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46014</v>
      </c>
      <c r="Z25" s="41" t="str">
        <f t="shared" si="14"/>
        <v/>
      </c>
      <c r="AA25" s="42"/>
      <c r="AE25" s="137" t="str">
        <f>初期条件設定表!U19</f>
        <v xml:space="preserve"> </v>
      </c>
      <c r="AF25" s="164" t="str">
        <f>初期条件設定表!V19</f>
        <v>製造・加工</v>
      </c>
    </row>
    <row r="26" spans="1:32" ht="45.9" customHeight="1">
      <c r="A26" s="89">
        <f t="shared" si="8"/>
        <v>46015</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46015</v>
      </c>
      <c r="Z26" s="41" t="str">
        <f t="shared" si="14"/>
        <v/>
      </c>
      <c r="AA26" s="42"/>
      <c r="AE26" s="137" t="str">
        <f>初期条件設定表!U20</f>
        <v xml:space="preserve"> </v>
      </c>
      <c r="AF26" s="164" t="str">
        <f>初期条件設定表!V20</f>
        <v>組み立て</v>
      </c>
    </row>
    <row r="27" spans="1:32" ht="45.9" customHeight="1">
      <c r="A27" s="89">
        <f t="shared" si="8"/>
        <v>46016</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46016</v>
      </c>
      <c r="Z27" s="41" t="str">
        <f t="shared" si="14"/>
        <v/>
      </c>
      <c r="AA27" s="42"/>
      <c r="AE27" s="137" t="str">
        <f>初期条件設定表!U21</f>
        <v xml:space="preserve"> </v>
      </c>
      <c r="AF27" s="164" t="str">
        <f>初期条件設定表!V21</f>
        <v>動作・性能試験</v>
      </c>
    </row>
    <row r="28" spans="1:32" ht="45.9" customHeight="1">
      <c r="A28" s="89">
        <f t="shared" si="8"/>
        <v>46017</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46017</v>
      </c>
      <c r="Z28" s="41" t="str">
        <f t="shared" si="14"/>
        <v/>
      </c>
      <c r="AA28" s="42"/>
      <c r="AE28" s="137" t="str">
        <f>初期条件設定表!U22</f>
        <v xml:space="preserve"> </v>
      </c>
      <c r="AF28" s="164" t="str">
        <f>初期条件設定表!V22</f>
        <v>運用テスト</v>
      </c>
    </row>
    <row r="29" spans="1:32" ht="45.9" customHeight="1">
      <c r="A29" s="89">
        <f t="shared" si="8"/>
        <v>46020</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f t="shared" si="12"/>
        <v>46020</v>
      </c>
      <c r="Z29" s="41" t="str">
        <f t="shared" si="14"/>
        <v/>
      </c>
      <c r="AA29" s="42"/>
      <c r="AE29" s="137" t="str">
        <f>初期条件設定表!U23</f>
        <v xml:space="preserve"> </v>
      </c>
      <c r="AF29" s="164" t="str">
        <f>初期条件設定表!V23</f>
        <v>○○</v>
      </c>
    </row>
    <row r="30" spans="1:32" ht="45.9" customHeight="1">
      <c r="A30" s="89">
        <f t="shared" si="8"/>
        <v>46021</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f t="shared" si="12"/>
        <v>46021</v>
      </c>
      <c r="Z30" s="41" t="str">
        <f t="shared" si="14"/>
        <v/>
      </c>
      <c r="AA30" s="42"/>
      <c r="AE30" s="137" t="str">
        <f>初期条件設定表!U24</f>
        <v xml:space="preserve"> </v>
      </c>
      <c r="AF30" s="164" t="str">
        <f>初期条件設定表!V24</f>
        <v>○○</v>
      </c>
    </row>
    <row r="31" spans="1:32" ht="45.9" customHeight="1">
      <c r="A31" s="89">
        <f t="shared" si="8"/>
        <v>46022</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f t="shared" si="12"/>
        <v>46022</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6"/>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8"/>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2"/>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c r="V38" s="61"/>
      <c r="W38" s="61"/>
      <c r="X38" s="61"/>
      <c r="Y38" s="61"/>
    </row>
    <row r="39" spans="1:27" ht="21.65" customHeight="1">
      <c r="O39" s="61"/>
      <c r="P39" s="61"/>
      <c r="Q39" s="61"/>
      <c r="R39" s="61"/>
      <c r="S39" s="61"/>
      <c r="T39" s="61"/>
      <c r="U39" s="61"/>
      <c r="V39" s="61"/>
      <c r="W39" s="61"/>
      <c r="X39" s="61"/>
      <c r="Y39" s="61"/>
    </row>
    <row r="40" spans="1:27" ht="31.25" customHeight="1">
      <c r="M40" s="226" t="s">
        <v>149</v>
      </c>
      <c r="N40" s="238"/>
      <c r="O40" s="227"/>
      <c r="P40" s="61"/>
      <c r="Q40" s="61"/>
      <c r="R40" s="61"/>
      <c r="S40" s="61"/>
      <c r="T40" s="61"/>
      <c r="U40" s="61"/>
      <c r="V40" s="61"/>
      <c r="W40" s="61"/>
      <c r="X40" s="61"/>
      <c r="Y40" s="61"/>
    </row>
    <row r="41" spans="1:27" ht="31.25" customHeight="1">
      <c r="M41" s="226" t="s">
        <v>150</v>
      </c>
      <c r="N41" s="238"/>
      <c r="O41" s="228"/>
      <c r="P41" s="61"/>
      <c r="Q41" s="61"/>
      <c r="R41" s="61"/>
      <c r="S41" s="61"/>
      <c r="T41" s="61"/>
      <c r="U41" s="61"/>
      <c r="V41" s="61"/>
      <c r="W41" s="61"/>
      <c r="X41" s="61"/>
      <c r="Y41" s="61"/>
    </row>
    <row r="42" spans="1:27" ht="31.25" customHeight="1">
      <c r="M42" s="226" t="s">
        <v>151</v>
      </c>
      <c r="N42" s="238"/>
      <c r="O42" s="228"/>
      <c r="P42" s="61"/>
      <c r="Q42" s="61"/>
      <c r="R42" s="61"/>
      <c r="S42" s="61"/>
      <c r="T42" s="61"/>
      <c r="U42" s="61"/>
      <c r="V42" s="61"/>
      <c r="W42" s="61"/>
      <c r="X42" s="61"/>
      <c r="Y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 ref="E3:N5"/>
    <mergeCell ref="J6:N6"/>
  </mergeCells>
  <phoneticPr fontId="3"/>
  <dataValidations count="5">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（2026年1月支払分）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従事者別直接人件費集計表（後期）'!A18</f>
        <v>2026</v>
      </c>
      <c r="AK1" s="61"/>
      <c r="AL1" s="61"/>
      <c r="AM1" s="64" t="s">
        <v>41</v>
      </c>
      <c r="AN1" s="66" t="str">
        <f ca="1">RIGHT(CELL("filename",A1),LEN(CELL("filename",A1))-FIND("]",CELL("filename",A1)))</f>
        <v>2026年1月作業分</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従事者別直接人件費集計表（後期）'!D18</f>
        <v>1</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46023</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46053</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31</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75" t="s">
        <v>97</v>
      </c>
      <c r="AF6" s="70" t="str">
        <f>IF(初期条件設定表!$C$24="末",TEXT(DATE(AJ1,AJ2,1)-1,"d"),初期条件設定表!$C$24)</f>
        <v>31</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76"/>
      <c r="Y7" s="176"/>
      <c r="AI7" s="110" t="s">
        <v>110</v>
      </c>
      <c r="AJ7" s="111">
        <f>IF(初期条件設定表!C26="当月",' 入力用 従事者別直接人件費集計表（後期）'!A18,' 入力用 従事者別直接人件費集計表（後期）'!A19)</f>
        <v>2026</v>
      </c>
    </row>
    <row r="8" spans="1:42" s="110" customFormat="1" ht="24" customHeight="1" thickBot="1">
      <c r="A8" s="312"/>
      <c r="B8" s="314"/>
      <c r="C8" s="314"/>
      <c r="D8" s="314"/>
      <c r="E8" s="318"/>
      <c r="F8" s="319"/>
      <c r="G8" s="319"/>
      <c r="H8" s="320"/>
      <c r="I8" s="324"/>
      <c r="J8" s="324"/>
      <c r="K8" s="321"/>
      <c r="L8" s="322"/>
      <c r="M8" s="172" t="s">
        <v>116</v>
      </c>
      <c r="N8" s="173" t="s">
        <v>127</v>
      </c>
      <c r="O8" s="310"/>
      <c r="P8" s="309"/>
      <c r="Q8" s="309"/>
      <c r="R8" s="309"/>
      <c r="S8" s="309"/>
      <c r="T8" s="309"/>
      <c r="U8" s="309"/>
      <c r="V8" s="309"/>
      <c r="W8" s="308"/>
      <c r="X8" s="176"/>
      <c r="Y8" s="176"/>
      <c r="AI8" s="110" t="s">
        <v>109</v>
      </c>
      <c r="AJ8" s="111">
        <f>IF(初期条件設定表!C26="当月",' 入力用 従事者別直接人件費集計表（後期）'!D18,' 入力用 従事者別直接人件費集計表（後期）'!D19)</f>
        <v>1</v>
      </c>
    </row>
    <row r="9" spans="1:42" ht="45.9" customHeight="1">
      <c r="A9" s="89">
        <f>Y9</f>
        <v>46023</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46023</v>
      </c>
      <c r="AA9" s="42"/>
    </row>
    <row r="10" spans="1:42" ht="45.9" customHeight="1">
      <c r="A10" s="89">
        <f t="shared" ref="A10:A35" si="8">Y10</f>
        <v>46024</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46024</v>
      </c>
      <c r="AA10" s="42"/>
      <c r="AE10" s="162" t="s">
        <v>117</v>
      </c>
      <c r="AF10" s="162" t="s">
        <v>127</v>
      </c>
    </row>
    <row r="11" spans="1:42" ht="45.9" customHeight="1">
      <c r="A11" s="89">
        <f t="shared" si="8"/>
        <v>46027</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46027</v>
      </c>
      <c r="AA11" s="42"/>
      <c r="AE11" s="137" t="str">
        <f>初期条件設定表!U5</f>
        <v>　</v>
      </c>
      <c r="AF11" s="163" t="str">
        <f>初期条件設定表!V5</f>
        <v>　</v>
      </c>
    </row>
    <row r="12" spans="1:42" ht="45.9" customHeight="1">
      <c r="A12" s="89">
        <f t="shared" si="8"/>
        <v>46028</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46028</v>
      </c>
      <c r="AA12" s="42"/>
      <c r="AE12" s="137" t="str">
        <f>初期条件設定表!U6</f>
        <v>設計</v>
      </c>
      <c r="AF12" s="164" t="str">
        <f>初期条件設定表!V6</f>
        <v>要件定義</v>
      </c>
    </row>
    <row r="13" spans="1:42" ht="45.9" customHeight="1">
      <c r="A13" s="89">
        <f t="shared" si="8"/>
        <v>46029</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46029</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46030</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46030</v>
      </c>
      <c r="Z14" s="41" t="str">
        <f t="shared" si="14"/>
        <v/>
      </c>
      <c r="AA14" s="42"/>
      <c r="AE14" s="137" t="str">
        <f>初期条件設定表!U8</f>
        <v>目標仕様</v>
      </c>
      <c r="AF14" s="164" t="str">
        <f>初期条件設定表!V8</f>
        <v>システム要件定義</v>
      </c>
    </row>
    <row r="15" spans="1:42" ht="45.9" customHeight="1">
      <c r="A15" s="89">
        <f t="shared" si="8"/>
        <v>46031</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46031</v>
      </c>
      <c r="Z15" s="41" t="str">
        <f t="shared" si="14"/>
        <v/>
      </c>
      <c r="AA15" s="42"/>
      <c r="AE15" s="137" t="str">
        <f>初期条件設定表!U9</f>
        <v>プログラミング</v>
      </c>
      <c r="AF15" s="164" t="str">
        <f>初期条件設定表!V9</f>
        <v>システムテスト</v>
      </c>
    </row>
    <row r="16" spans="1:42" ht="45.9" customHeight="1">
      <c r="A16" s="89">
        <f t="shared" si="8"/>
        <v>46034</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46034</v>
      </c>
      <c r="Z16" s="41" t="str">
        <f t="shared" si="14"/>
        <v/>
      </c>
      <c r="AA16" s="42"/>
      <c r="AE16" s="137" t="str">
        <f>初期条件設定表!U10</f>
        <v>試作</v>
      </c>
      <c r="AF16" s="164" t="str">
        <f>初期条件設定表!V10</f>
        <v>システム方式設計</v>
      </c>
    </row>
    <row r="17" spans="1:32" ht="45.9" customHeight="1">
      <c r="A17" s="89">
        <f t="shared" si="8"/>
        <v>46035</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46035</v>
      </c>
      <c r="Z17" s="41" t="str">
        <f t="shared" si="14"/>
        <v/>
      </c>
      <c r="AA17" s="42"/>
      <c r="AE17" s="137" t="str">
        <f>初期条件設定表!U11</f>
        <v>単体テスト</v>
      </c>
      <c r="AF17" s="164" t="str">
        <f>初期条件設定表!V11</f>
        <v>システム結合</v>
      </c>
    </row>
    <row r="18" spans="1:32" ht="45.9" customHeight="1">
      <c r="A18" s="89">
        <f t="shared" si="8"/>
        <v>46036</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46036</v>
      </c>
      <c r="Z18" s="41" t="str">
        <f t="shared" si="14"/>
        <v/>
      </c>
      <c r="AA18" s="42"/>
      <c r="AE18" s="137" t="str">
        <f>初期条件設定表!U12</f>
        <v>総合テスト</v>
      </c>
      <c r="AF18" s="164" t="str">
        <f>初期条件設定表!V12</f>
        <v>ソフトウェア設計</v>
      </c>
    </row>
    <row r="19" spans="1:32" ht="45.9" customHeight="1">
      <c r="A19" s="89">
        <f t="shared" si="8"/>
        <v>46037</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46037</v>
      </c>
      <c r="Z19" s="41" t="str">
        <f t="shared" si="14"/>
        <v/>
      </c>
      <c r="AA19" s="42"/>
      <c r="AE19" s="137" t="str">
        <f>初期条件設定表!U13</f>
        <v xml:space="preserve"> </v>
      </c>
      <c r="AF19" s="164" t="str">
        <f>初期条件設定表!V13</f>
        <v>ソフトウェアテスト</v>
      </c>
    </row>
    <row r="20" spans="1:32" ht="45.9" customHeight="1">
      <c r="A20" s="89">
        <f t="shared" si="8"/>
        <v>46038</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46038</v>
      </c>
      <c r="Z20" s="41" t="str">
        <f t="shared" si="14"/>
        <v/>
      </c>
      <c r="AA20" s="42"/>
      <c r="AE20" s="137" t="str">
        <f>初期条件設定表!U14</f>
        <v xml:space="preserve"> </v>
      </c>
      <c r="AF20" s="164" t="str">
        <f>初期条件設定表!V14</f>
        <v>プログラミング</v>
      </c>
    </row>
    <row r="21" spans="1:32" ht="45.9" customHeight="1">
      <c r="A21" s="89">
        <f t="shared" si="8"/>
        <v>46041</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46041</v>
      </c>
      <c r="Z21" s="41" t="str">
        <f t="shared" si="14"/>
        <v/>
      </c>
      <c r="AA21" s="42"/>
      <c r="AE21" s="137" t="str">
        <f>初期条件設定表!U15</f>
        <v xml:space="preserve"> </v>
      </c>
      <c r="AF21" s="164" t="str">
        <f>初期条件設定表!V15</f>
        <v>デバッグ</v>
      </c>
    </row>
    <row r="22" spans="1:32" ht="45.9" customHeight="1">
      <c r="A22" s="89">
        <f t="shared" si="8"/>
        <v>46042</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46042</v>
      </c>
      <c r="Z22" s="41" t="str">
        <f t="shared" si="14"/>
        <v/>
      </c>
      <c r="AA22" s="42"/>
      <c r="AE22" s="137" t="str">
        <f>初期条件設定表!U16</f>
        <v xml:space="preserve"> </v>
      </c>
      <c r="AF22" s="164" t="str">
        <f>初期条件設定表!V16</f>
        <v>要求仕様書作成</v>
      </c>
    </row>
    <row r="23" spans="1:32" ht="45.9" customHeight="1">
      <c r="A23" s="89">
        <f t="shared" si="8"/>
        <v>46043</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46043</v>
      </c>
      <c r="Z23" s="41" t="str">
        <f t="shared" si="14"/>
        <v/>
      </c>
      <c r="AA23" s="42"/>
      <c r="AE23" s="137" t="str">
        <f>初期条件設定表!U17</f>
        <v xml:space="preserve"> </v>
      </c>
      <c r="AF23" s="164" t="str">
        <f>初期条件設定表!V17</f>
        <v>製図</v>
      </c>
    </row>
    <row r="24" spans="1:32" ht="45.9" customHeight="1">
      <c r="A24" s="89">
        <f t="shared" si="8"/>
        <v>46044</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46044</v>
      </c>
      <c r="Z24" s="41" t="str">
        <f t="shared" si="14"/>
        <v/>
      </c>
      <c r="AA24" s="42"/>
      <c r="AE24" s="137" t="str">
        <f>初期条件設定表!U18</f>
        <v xml:space="preserve"> </v>
      </c>
      <c r="AF24" s="164" t="str">
        <f>初期条件設定表!V18</f>
        <v>シミュレーション</v>
      </c>
    </row>
    <row r="25" spans="1:32" ht="45.9" customHeight="1">
      <c r="A25" s="89">
        <f t="shared" si="8"/>
        <v>46045</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46045</v>
      </c>
      <c r="Z25" s="41" t="str">
        <f t="shared" si="14"/>
        <v/>
      </c>
      <c r="AA25" s="42"/>
      <c r="AE25" s="137" t="str">
        <f>初期条件設定表!U19</f>
        <v xml:space="preserve"> </v>
      </c>
      <c r="AF25" s="164" t="str">
        <f>初期条件設定表!V19</f>
        <v>製造・加工</v>
      </c>
    </row>
    <row r="26" spans="1:32" ht="45.9" customHeight="1">
      <c r="A26" s="89">
        <f t="shared" si="8"/>
        <v>46048</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46048</v>
      </c>
      <c r="Z26" s="41" t="str">
        <f t="shared" si="14"/>
        <v/>
      </c>
      <c r="AA26" s="42"/>
      <c r="AE26" s="137" t="str">
        <f>初期条件設定表!U20</f>
        <v xml:space="preserve"> </v>
      </c>
      <c r="AF26" s="164" t="str">
        <f>初期条件設定表!V20</f>
        <v>組み立て</v>
      </c>
    </row>
    <row r="27" spans="1:32" ht="45.9" customHeight="1">
      <c r="A27" s="89">
        <f t="shared" si="8"/>
        <v>46049</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46049</v>
      </c>
      <c r="Z27" s="41" t="str">
        <f t="shared" si="14"/>
        <v/>
      </c>
      <c r="AA27" s="42"/>
      <c r="AE27" s="137" t="str">
        <f>初期条件設定表!U21</f>
        <v xml:space="preserve"> </v>
      </c>
      <c r="AF27" s="164" t="str">
        <f>初期条件設定表!V21</f>
        <v>動作・性能試験</v>
      </c>
    </row>
    <row r="28" spans="1:32" ht="45.9" customHeight="1">
      <c r="A28" s="89">
        <f t="shared" si="8"/>
        <v>46050</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46050</v>
      </c>
      <c r="Z28" s="41" t="str">
        <f t="shared" si="14"/>
        <v/>
      </c>
      <c r="AA28" s="42"/>
      <c r="AE28" s="137" t="str">
        <f>初期条件設定表!U22</f>
        <v xml:space="preserve"> </v>
      </c>
      <c r="AF28" s="164" t="str">
        <f>初期条件設定表!V22</f>
        <v>運用テスト</v>
      </c>
    </row>
    <row r="29" spans="1:32" ht="45.9" customHeight="1">
      <c r="A29" s="89">
        <f t="shared" si="8"/>
        <v>46051</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f t="shared" si="12"/>
        <v>46051</v>
      </c>
      <c r="Z29" s="41" t="str">
        <f t="shared" si="14"/>
        <v/>
      </c>
      <c r="AA29" s="42"/>
      <c r="AE29" s="137" t="str">
        <f>初期条件設定表!U23</f>
        <v xml:space="preserve"> </v>
      </c>
      <c r="AF29" s="164" t="str">
        <f>初期条件設定表!V23</f>
        <v>○○</v>
      </c>
    </row>
    <row r="30" spans="1:32" ht="45.9" customHeight="1">
      <c r="A30" s="89">
        <f t="shared" si="8"/>
        <v>46052</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f t="shared" si="12"/>
        <v>46052</v>
      </c>
      <c r="Z30" s="41" t="str">
        <f t="shared" si="14"/>
        <v/>
      </c>
      <c r="AA30" s="42"/>
      <c r="AE30" s="137" t="str">
        <f>初期条件設定表!U24</f>
        <v xml:space="preserve"> </v>
      </c>
      <c r="AF30" s="164" t="str">
        <f>初期条件設定表!V24</f>
        <v>○○</v>
      </c>
    </row>
    <row r="31" spans="1:32" ht="45.9" customHeight="1">
      <c r="A31" s="89" t="str">
        <f t="shared" si="8"/>
        <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t="str">
        <f t="shared" si="12"/>
        <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6"/>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8"/>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2"/>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c r="V38" s="61"/>
      <c r="W38" s="61"/>
      <c r="X38" s="61"/>
    </row>
    <row r="39" spans="1:27" ht="21.65" customHeight="1">
      <c r="O39" s="61"/>
      <c r="P39" s="61"/>
      <c r="Q39" s="61"/>
      <c r="R39" s="61"/>
      <c r="S39" s="61"/>
      <c r="T39" s="61"/>
      <c r="U39" s="61"/>
      <c r="V39" s="61"/>
      <c r="W39" s="61"/>
      <c r="X39" s="61"/>
    </row>
    <row r="40" spans="1:27" ht="31.25" customHeight="1">
      <c r="M40" s="226" t="s">
        <v>149</v>
      </c>
      <c r="N40" s="238"/>
      <c r="O40" s="61"/>
      <c r="P40" s="61"/>
      <c r="Q40" s="61"/>
      <c r="R40" s="61"/>
      <c r="S40" s="61"/>
      <c r="T40" s="61"/>
      <c r="U40" s="61"/>
      <c r="V40" s="61"/>
      <c r="W40" s="61"/>
      <c r="X40" s="61"/>
    </row>
    <row r="41" spans="1:27" ht="31.25" customHeight="1">
      <c r="M41" s="226" t="s">
        <v>150</v>
      </c>
      <c r="N41" s="238"/>
      <c r="O41" s="61"/>
      <c r="P41" s="61"/>
      <c r="Q41" s="61"/>
      <c r="R41" s="61"/>
      <c r="S41" s="61"/>
      <c r="T41" s="61"/>
      <c r="U41" s="61"/>
      <c r="V41" s="61"/>
      <c r="W41" s="61"/>
      <c r="X41" s="61"/>
    </row>
    <row r="42" spans="1:27" ht="31.25" customHeight="1">
      <c r="M42" s="226" t="s">
        <v>151</v>
      </c>
      <c r="N42" s="238"/>
      <c r="O42" s="61"/>
      <c r="P42" s="61"/>
      <c r="Q42" s="61"/>
      <c r="R42" s="61"/>
      <c r="S42" s="61"/>
      <c r="T42" s="61"/>
      <c r="U42" s="61"/>
      <c r="V42" s="61"/>
      <c r="W42" s="61"/>
      <c r="X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 ref="E3:N5"/>
    <mergeCell ref="J6:N6"/>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10"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165</v>
      </c>
      <c r="B1" s="45"/>
      <c r="C1" s="116"/>
      <c r="D1" s="305" t="str">
        <f>"作　業　日　報　兼　直　接　人　件　費　個　別　明　細　表　（"&amp;AJ7&amp;"年"&amp;AJ8&amp;"月支払分）"</f>
        <v>作　業　日　報　兼　直　接　人　件　費　個　別　明　細　表　（2026年2月支払分）</v>
      </c>
      <c r="E1" s="305"/>
      <c r="F1" s="305"/>
      <c r="G1" s="305"/>
      <c r="H1" s="305"/>
      <c r="I1" s="305"/>
      <c r="J1" s="305"/>
      <c r="K1" s="305"/>
      <c r="L1" s="305"/>
      <c r="M1" s="305"/>
      <c r="N1" s="305"/>
      <c r="AD1" s="301" t="s">
        <v>96</v>
      </c>
      <c r="AE1" s="62" t="s">
        <v>42</v>
      </c>
      <c r="AF1" s="63">
        <f>初期条件設定表!$C$10</f>
        <v>0.375</v>
      </c>
      <c r="AG1" s="63">
        <f>初期条件設定表!$C$14</f>
        <v>0.75</v>
      </c>
      <c r="AH1" s="61"/>
      <c r="AI1" s="64" t="s">
        <v>11</v>
      </c>
      <c r="AJ1" s="65">
        <f>' 入力用 従事者別直接人件費集計表（後期）'!A19</f>
        <v>2026</v>
      </c>
      <c r="AK1" s="61"/>
      <c r="AL1" s="61"/>
      <c r="AM1" s="64" t="s">
        <v>41</v>
      </c>
      <c r="AN1" s="66" t="str">
        <f ca="1">RIGHT(CELL("filename",A1),LEN(CELL("filename",A1))-FIND("]",CELL("filename",A1)))</f>
        <v>2026年2月作業分</v>
      </c>
      <c r="AO1" s="37"/>
      <c r="AP1" s="38"/>
    </row>
    <row r="2" spans="1:42" ht="24.75" customHeight="1">
      <c r="C2" s="116"/>
      <c r="D2" s="305"/>
      <c r="E2" s="305"/>
      <c r="F2" s="305"/>
      <c r="G2" s="305"/>
      <c r="H2" s="305"/>
      <c r="I2" s="305"/>
      <c r="J2" s="305"/>
      <c r="K2" s="305"/>
      <c r="L2" s="305"/>
      <c r="M2" s="305"/>
      <c r="N2" s="305"/>
      <c r="AD2" s="301"/>
      <c r="AE2" s="62"/>
      <c r="AF2" s="63">
        <f>初期条件設定表!$C$11</f>
        <v>0</v>
      </c>
      <c r="AG2" s="63">
        <f>初期条件設定表!$E$11</f>
        <v>0</v>
      </c>
      <c r="AH2" s="61"/>
      <c r="AI2" s="64" t="s">
        <v>12</v>
      </c>
      <c r="AJ2" s="65">
        <f>' 入力用 従事者別直接人件費集計表（後期）'!D19</f>
        <v>2</v>
      </c>
      <c r="AK2" s="61"/>
      <c r="AL2" s="61"/>
      <c r="AM2" s="61"/>
      <c r="AN2" s="67"/>
    </row>
    <row r="3" spans="1:42" ht="27.75" customHeight="1">
      <c r="A3" s="3" t="s">
        <v>9</v>
      </c>
      <c r="B3" s="302" t="str">
        <f>' 入力用 従事者別直接人件費集計表（後期）'!D5</f>
        <v>○○△△株式会社</v>
      </c>
      <c r="C3" s="302"/>
      <c r="D3" s="302"/>
      <c r="E3" s="327" t="s">
        <v>161</v>
      </c>
      <c r="F3" s="328"/>
      <c r="G3" s="328"/>
      <c r="H3" s="328"/>
      <c r="I3" s="328"/>
      <c r="J3" s="328"/>
      <c r="K3" s="328"/>
      <c r="L3" s="328"/>
      <c r="M3" s="328"/>
      <c r="N3" s="328"/>
      <c r="AD3" s="301"/>
      <c r="AE3" s="62" t="s">
        <v>34</v>
      </c>
      <c r="AF3" s="63">
        <f>初期条件設定表!$C$12</f>
        <v>0.5</v>
      </c>
      <c r="AG3" s="63">
        <f>初期条件設定表!$E$12</f>
        <v>0.54166666666666663</v>
      </c>
      <c r="AH3" s="61"/>
      <c r="AI3" s="64" t="s">
        <v>59</v>
      </c>
      <c r="AJ3" s="68">
        <f>DATE($AJ$1,AJ2-1,AF6+1)</f>
        <v>46054</v>
      </c>
      <c r="AK3" s="61"/>
      <c r="AL3" s="61"/>
      <c r="AM3" s="61"/>
      <c r="AN3" s="67"/>
    </row>
    <row r="4" spans="1:42" ht="27.75" customHeight="1">
      <c r="A4" s="5" t="s">
        <v>2</v>
      </c>
      <c r="B4" s="303" t="str">
        <f>' 入力用 従事者別直接人件費集計表（後期）'!D6</f>
        <v>公社　太郎</v>
      </c>
      <c r="C4" s="303"/>
      <c r="D4" s="303"/>
      <c r="E4" s="328"/>
      <c r="F4" s="328"/>
      <c r="G4" s="328"/>
      <c r="H4" s="328"/>
      <c r="I4" s="328"/>
      <c r="J4" s="328"/>
      <c r="K4" s="328"/>
      <c r="L4" s="328"/>
      <c r="M4" s="328"/>
      <c r="N4" s="328"/>
      <c r="AD4" s="301"/>
      <c r="AE4" s="62"/>
      <c r="AF4" s="63">
        <f>初期条件設定表!$C$13</f>
        <v>0</v>
      </c>
      <c r="AG4" s="63">
        <f>初期条件設定表!$E$13</f>
        <v>0</v>
      </c>
      <c r="AH4" s="61"/>
      <c r="AI4" s="64" t="s">
        <v>79</v>
      </c>
      <c r="AJ4" s="68">
        <f>DATE(AJ1,AJ2,AF5)</f>
        <v>46081</v>
      </c>
      <c r="AK4" s="61"/>
      <c r="AL4" s="61"/>
      <c r="AM4" s="64" t="s">
        <v>77</v>
      </c>
      <c r="AN4" s="69">
        <f>LEN(AJ5)</f>
        <v>2</v>
      </c>
    </row>
    <row r="5" spans="1:42" ht="27.75" customHeight="1">
      <c r="A5" s="7" t="s">
        <v>8</v>
      </c>
      <c r="B5" s="304">
        <f>IF(' 入力用 従事者別直接人件費集計表（後期）'!Y8="","",' 入力用 従事者別直接人件費集計表（後期）'!Y8)</f>
        <v>0</v>
      </c>
      <c r="C5" s="304"/>
      <c r="D5" s="304"/>
      <c r="E5" s="328"/>
      <c r="F5" s="328"/>
      <c r="G5" s="328"/>
      <c r="H5" s="328"/>
      <c r="I5" s="328"/>
      <c r="J5" s="328"/>
      <c r="K5" s="328"/>
      <c r="L5" s="328"/>
      <c r="M5" s="328"/>
      <c r="N5" s="328"/>
      <c r="AD5" s="301"/>
      <c r="AE5" s="62" t="s">
        <v>35</v>
      </c>
      <c r="AF5" s="70" t="str">
        <f>IF(初期条件設定表!$C$24="末",TEXT(DATE(AJ1,AJ2+1,1)-1,"d"),初期条件設定表!$C$24)</f>
        <v>28</v>
      </c>
      <c r="AG5" s="61" t="s">
        <v>36</v>
      </c>
      <c r="AH5" s="61"/>
      <c r="AI5" s="64" t="s">
        <v>58</v>
      </c>
      <c r="AJ5" s="71" t="str">
        <f>初期条件設定表!Q5</f>
        <v>土日</v>
      </c>
      <c r="AK5" s="61"/>
      <c r="AL5" s="61"/>
      <c r="AM5" s="64" t="s">
        <v>78</v>
      </c>
      <c r="AN5" s="66" t="str">
        <f>AJ5&amp;"※月火水木金土日"</f>
        <v>土日※月火水木金土日</v>
      </c>
      <c r="AO5" s="37"/>
      <c r="AP5" s="38"/>
    </row>
    <row r="6" spans="1:42" ht="22.5" customHeight="1" thickBot="1">
      <c r="A6" s="8"/>
      <c r="J6" s="329" t="s">
        <v>162</v>
      </c>
      <c r="K6" s="329"/>
      <c r="L6" s="329"/>
      <c r="M6" s="329"/>
      <c r="N6" s="329"/>
      <c r="O6" s="72" t="s">
        <v>46</v>
      </c>
      <c r="P6" s="73" t="s">
        <v>48</v>
      </c>
      <c r="Q6" s="72" t="s">
        <v>47</v>
      </c>
      <c r="R6" s="72" t="s">
        <v>49</v>
      </c>
      <c r="S6" s="72" t="s">
        <v>50</v>
      </c>
      <c r="T6" s="72" t="s">
        <v>51</v>
      </c>
      <c r="U6" s="72" t="s">
        <v>61</v>
      </c>
      <c r="V6" s="72" t="s">
        <v>62</v>
      </c>
      <c r="W6" s="72" t="s">
        <v>63</v>
      </c>
      <c r="X6" s="72"/>
      <c r="Y6" s="72"/>
      <c r="Z6" s="40"/>
      <c r="AE6" s="175" t="s">
        <v>97</v>
      </c>
      <c r="AF6" s="70" t="str">
        <f>IF(初期条件設定表!$C$24="末",TEXT(DATE(AJ1,AJ2,1)-1,"d"),初期条件設定表!$C$24)</f>
        <v>31</v>
      </c>
      <c r="AG6" s="61" t="s">
        <v>36</v>
      </c>
      <c r="AH6" s="306" t="s">
        <v>107</v>
      </c>
      <c r="AI6" s="306"/>
      <c r="AJ6" s="146">
        <f>初期条件設定表!$C$15</f>
        <v>0.33333333333333331</v>
      </c>
    </row>
    <row r="7" spans="1:42" s="110" customFormat="1" ht="24" customHeight="1">
      <c r="A7" s="311" t="s">
        <v>7</v>
      </c>
      <c r="B7" s="313" t="s">
        <v>6</v>
      </c>
      <c r="C7" s="313"/>
      <c r="D7" s="313"/>
      <c r="E7" s="315" t="s">
        <v>5</v>
      </c>
      <c r="F7" s="316"/>
      <c r="G7" s="316"/>
      <c r="H7" s="317"/>
      <c r="I7" s="323" t="s">
        <v>106</v>
      </c>
      <c r="J7" s="323" t="s">
        <v>105</v>
      </c>
      <c r="K7" s="315" t="s">
        <v>4</v>
      </c>
      <c r="L7" s="317"/>
      <c r="M7" s="325" t="s">
        <v>115</v>
      </c>
      <c r="N7" s="307"/>
      <c r="O7" s="310" t="s">
        <v>53</v>
      </c>
      <c r="P7" s="309" t="s">
        <v>32</v>
      </c>
      <c r="Q7" s="309" t="s">
        <v>33</v>
      </c>
      <c r="R7" s="309" t="s">
        <v>54</v>
      </c>
      <c r="S7" s="309"/>
      <c r="T7" s="309" t="s">
        <v>52</v>
      </c>
      <c r="U7" s="309"/>
      <c r="V7" s="309" t="s">
        <v>55</v>
      </c>
      <c r="W7" s="308" t="s">
        <v>56</v>
      </c>
      <c r="X7" s="176"/>
      <c r="Y7" s="176"/>
      <c r="AI7" s="110" t="s">
        <v>110</v>
      </c>
      <c r="AJ7" s="111">
        <f>IF(初期条件設定表!C26="当月",' 入力用 従事者別直接人件費集計表（後期）'!A19,' 入力用 従事者別直接人件費集計表（後期）'!A20)</f>
        <v>2026</v>
      </c>
    </row>
    <row r="8" spans="1:42" s="110" customFormat="1" ht="24" customHeight="1" thickBot="1">
      <c r="A8" s="312"/>
      <c r="B8" s="314"/>
      <c r="C8" s="314"/>
      <c r="D8" s="314"/>
      <c r="E8" s="318"/>
      <c r="F8" s="319"/>
      <c r="G8" s="319"/>
      <c r="H8" s="320"/>
      <c r="I8" s="324"/>
      <c r="J8" s="324"/>
      <c r="K8" s="321"/>
      <c r="L8" s="322"/>
      <c r="M8" s="172" t="s">
        <v>116</v>
      </c>
      <c r="N8" s="173" t="s">
        <v>121</v>
      </c>
      <c r="O8" s="310"/>
      <c r="P8" s="309"/>
      <c r="Q8" s="309"/>
      <c r="R8" s="309"/>
      <c r="S8" s="309"/>
      <c r="T8" s="309"/>
      <c r="U8" s="309"/>
      <c r="V8" s="309"/>
      <c r="W8" s="308"/>
      <c r="X8" s="176"/>
      <c r="Y8" s="176"/>
      <c r="AI8" s="110" t="s">
        <v>109</v>
      </c>
      <c r="AJ8" s="111">
        <f>IF(初期条件設定表!C26="当月",' 入力用 従事者別直接人件費集計表（後期）'!D19,' 入力用 従事者別直接人件費集計表（後期）'!D20)</f>
        <v>2</v>
      </c>
    </row>
    <row r="9" spans="1:42" ht="45.9" customHeight="1">
      <c r="A9" s="89">
        <f>Y9</f>
        <v>46055</v>
      </c>
      <c r="B9" s="102" t="s">
        <v>30</v>
      </c>
      <c r="C9" s="90" t="s">
        <v>3</v>
      </c>
      <c r="D9" s="105" t="s">
        <v>30</v>
      </c>
      <c r="E9" s="91" t="str">
        <f>IFERROR(HOUR(Q9),"")</f>
        <v/>
      </c>
      <c r="F9" s="92" t="s">
        <v>28</v>
      </c>
      <c r="G9" s="93" t="str">
        <f>IFERROR(MINUTE(Q9),"")</f>
        <v/>
      </c>
      <c r="H9" s="138" t="s">
        <v>29</v>
      </c>
      <c r="I9" s="142" t="str">
        <f>T9</f>
        <v/>
      </c>
      <c r="J9" s="143"/>
      <c r="K9" s="94" t="str">
        <f>IFERROR((E9+G9/60)*$B$5,"")</f>
        <v/>
      </c>
      <c r="L9" s="157" t="s">
        <v>0</v>
      </c>
      <c r="M9" s="158"/>
      <c r="N9" s="159"/>
      <c r="O9" s="74" t="str">
        <f t="shared" ref="O9:O35" si="0">IF(OR(DBCS(B9)="：",B9="",DBCS(D9)="：",D9=""),"",$D9-$B9)</f>
        <v/>
      </c>
      <c r="P9" s="74" t="str">
        <f t="shared" ref="P9:P35" si="1">IFERROR(IF(J9="",D9-B9-W9,D9-B9-J9-W9),"")</f>
        <v/>
      </c>
      <c r="Q9" s="75" t="str">
        <f t="shared" ref="Q9:Q35" si="2">IFERROR(MIN(IF(P9&gt;0,FLOOR(P9,"0:30"),""),$AJ$6),"")</f>
        <v/>
      </c>
      <c r="R9" s="76" t="str">
        <f t="shared" ref="R9:R35" si="3">IF(OR(DBCS($B9)="：",$B9="",DBCS($D9)="：",$D9=""),"",MAX(MIN($D9,AF$1)-MAX($B9,TIME(0,0,0)),0))</f>
        <v/>
      </c>
      <c r="S9" s="76" t="str">
        <f t="shared" ref="S9:S35" si="4">IF(OR(DBCS($B9)="：",$B9="",DBCS($D9)="：",$D9=""),"",MAX(MIN($D9,AG$2)-MAX($B9,$AF$2),0))</f>
        <v/>
      </c>
      <c r="T9" s="76" t="str">
        <f t="shared" ref="T9:T35" si="5">IF(OR(DBCS($B9)="：",$B9="",DBCS($D9)="：",$D9=""),"",MAX(MIN($D9,$AG$3)-MAX($B9,$AF$3),0))</f>
        <v/>
      </c>
      <c r="U9" s="76" t="str">
        <f t="shared" ref="U9:U35" si="6">IF(OR(DBCS($B9)="：",$B9="",DBCS($D9)="：",$D9=""),"",MAX(MIN($D9,$AG$4)-MAX($B9,$AF$4),0))</f>
        <v/>
      </c>
      <c r="V9" s="76" t="str">
        <f t="shared" ref="V9:V35" si="7">IF(OR(DBCS($B9)="：",$B9="",DBCS($D9)="：",$D9=""),"",MAX(MIN($D9,TIME(23,59,59))-MAX($B9,$AG$1),0))</f>
        <v/>
      </c>
      <c r="W9" s="76" t="str">
        <f>IF(OR(DBCS($B9)="：",$B9="",DBCS($D9)="：",$D9=""),"",SUM(R9:V9))</f>
        <v/>
      </c>
      <c r="X9" s="61"/>
      <c r="Y9" s="89">
        <f>IF($AJ$3="","",IF(FIND(TEXT($AJ$3,"aaa"),$AN$5)&gt;$AN$4,$AJ$3,IF(FIND(TEXT($AJ$3+1,"aaa"),$AN$5)&gt;$AN$4,$AJ$3+1,IF(FIND(TEXT($AJ$3+2,"aaa"),$AN$5)&gt;$AN$4,$AJ$3+2,IF(FIND(TEXT($AJ$3+3,"aaa"),$AN$5)&gt;$AN$4,$AJ$3+3,"")))))</f>
        <v>46055</v>
      </c>
      <c r="AA9" s="42"/>
    </row>
    <row r="10" spans="1:42" ht="45.9" customHeight="1">
      <c r="A10" s="89">
        <f t="shared" ref="A10:A35" si="8">Y10</f>
        <v>46056</v>
      </c>
      <c r="B10" s="102" t="s">
        <v>30</v>
      </c>
      <c r="C10" s="90" t="s">
        <v>3</v>
      </c>
      <c r="D10" s="105" t="s">
        <v>30</v>
      </c>
      <c r="E10" s="91" t="str">
        <f>IFERROR(HOUR(Q10),"")</f>
        <v/>
      </c>
      <c r="F10" s="92" t="s">
        <v>28</v>
      </c>
      <c r="G10" s="93" t="str">
        <f>IFERROR(MINUTE(Q10),"")</f>
        <v/>
      </c>
      <c r="H10" s="138" t="s">
        <v>29</v>
      </c>
      <c r="I10" s="140" t="str">
        <f t="shared" ref="I10:I35" si="9">T10</f>
        <v/>
      </c>
      <c r="J10" s="143"/>
      <c r="K10" s="94" t="str">
        <f t="shared" ref="K10:K35" si="10">IFERROR((E10+G10/60)*$B$5,"")</f>
        <v/>
      </c>
      <c r="L10" s="157" t="s">
        <v>0</v>
      </c>
      <c r="M10" s="160"/>
      <c r="N10" s="161"/>
      <c r="O10" s="74" t="str">
        <f t="shared" si="0"/>
        <v/>
      </c>
      <c r="P10" s="74" t="str">
        <f t="shared" si="1"/>
        <v/>
      </c>
      <c r="Q10" s="75" t="str">
        <f t="shared" si="2"/>
        <v/>
      </c>
      <c r="R10" s="76" t="str">
        <f t="shared" si="3"/>
        <v/>
      </c>
      <c r="S10" s="76" t="str">
        <f t="shared" si="4"/>
        <v/>
      </c>
      <c r="T10" s="76" t="str">
        <f t="shared" si="5"/>
        <v/>
      </c>
      <c r="U10" s="76" t="str">
        <f t="shared" si="6"/>
        <v/>
      </c>
      <c r="V10" s="76" t="str">
        <f t="shared" si="7"/>
        <v/>
      </c>
      <c r="W10" s="76" t="str">
        <f t="shared" ref="W10:W33" si="11">IF(OR(DBCS($B10)="：",$B10="",DBCS($D10)="：",$D10=""),"",SUM(R10:V10))</f>
        <v/>
      </c>
      <c r="X10" s="61"/>
      <c r="Y10" s="89">
        <f t="shared" ref="Y10:Y35" si="12">IF($A9="","",IF(AND($A9+1&lt;=$AJ$4,FIND(TEXT($A9+1,"aaa"),$AN$5)&gt;$AN$4),$A9+1,IF(AND($A9+2&lt;=$AJ$4,FIND(TEXT($A9+2,"aaa"),$AN$5)&gt;$AN$4),$A9+2,IF(AND($A9+3&lt;=$AJ$4,FIND(TEXT($A9+3,"aaa"),$AN$5)&gt;$AN$4),$A9+3,IF(AND($A9+4&lt;=$AJ$4,FIND(TEXT($A9+4,"aaa"),$AN$5)&gt;$AN$4),$A9+4,"")))))</f>
        <v>46056</v>
      </c>
      <c r="AA10" s="42"/>
      <c r="AE10" s="162" t="s">
        <v>117</v>
      </c>
      <c r="AF10" s="162" t="s">
        <v>127</v>
      </c>
    </row>
    <row r="11" spans="1:42" ht="45.9" customHeight="1">
      <c r="A11" s="89">
        <f t="shared" si="8"/>
        <v>46057</v>
      </c>
      <c r="B11" s="102" t="s">
        <v>30</v>
      </c>
      <c r="C11" s="90" t="s">
        <v>3</v>
      </c>
      <c r="D11" s="105" t="s">
        <v>30</v>
      </c>
      <c r="E11" s="91" t="str">
        <f>IFERROR(HOUR(Q11),"")</f>
        <v/>
      </c>
      <c r="F11" s="92" t="s">
        <v>28</v>
      </c>
      <c r="G11" s="93" t="str">
        <f>IFERROR(MINUTE(Q11),"")</f>
        <v/>
      </c>
      <c r="H11" s="138" t="s">
        <v>29</v>
      </c>
      <c r="I11" s="140" t="str">
        <f t="shared" si="9"/>
        <v/>
      </c>
      <c r="J11" s="143"/>
      <c r="K11" s="94" t="str">
        <f t="shared" si="10"/>
        <v/>
      </c>
      <c r="L11" s="157" t="s">
        <v>0</v>
      </c>
      <c r="M11" s="160"/>
      <c r="N11" s="161"/>
      <c r="O11" s="74" t="str">
        <f t="shared" si="0"/>
        <v/>
      </c>
      <c r="P11" s="74" t="str">
        <f t="shared" si="1"/>
        <v/>
      </c>
      <c r="Q11" s="75" t="str">
        <f t="shared" si="2"/>
        <v/>
      </c>
      <c r="R11" s="76" t="str">
        <f t="shared" si="3"/>
        <v/>
      </c>
      <c r="S11" s="76" t="str">
        <f t="shared" si="4"/>
        <v/>
      </c>
      <c r="T11" s="76" t="str">
        <f t="shared" si="5"/>
        <v/>
      </c>
      <c r="U11" s="76" t="str">
        <f t="shared" si="6"/>
        <v/>
      </c>
      <c r="V11" s="76" t="str">
        <f t="shared" si="7"/>
        <v/>
      </c>
      <c r="W11" s="76" t="str">
        <f t="shared" si="11"/>
        <v/>
      </c>
      <c r="X11" s="61"/>
      <c r="Y11" s="89">
        <f t="shared" si="12"/>
        <v>46057</v>
      </c>
      <c r="AA11" s="42"/>
      <c r="AE11" s="137" t="str">
        <f>初期条件設定表!U5</f>
        <v>　</v>
      </c>
      <c r="AF11" s="163" t="str">
        <f>初期条件設定表!V5</f>
        <v>　</v>
      </c>
    </row>
    <row r="12" spans="1:42" ht="45.9" customHeight="1">
      <c r="A12" s="89">
        <f t="shared" si="8"/>
        <v>46058</v>
      </c>
      <c r="B12" s="102" t="s">
        <v>30</v>
      </c>
      <c r="C12" s="90" t="s">
        <v>3</v>
      </c>
      <c r="D12" s="105" t="s">
        <v>30</v>
      </c>
      <c r="E12" s="91" t="str">
        <f>IFERROR(HOUR(Q12),"")</f>
        <v/>
      </c>
      <c r="F12" s="92" t="s">
        <v>28</v>
      </c>
      <c r="G12" s="93" t="str">
        <f>IFERROR(MINUTE(Q12),"")</f>
        <v/>
      </c>
      <c r="H12" s="138" t="s">
        <v>29</v>
      </c>
      <c r="I12" s="140" t="str">
        <f t="shared" si="9"/>
        <v/>
      </c>
      <c r="J12" s="143"/>
      <c r="K12" s="94" t="str">
        <f t="shared" si="10"/>
        <v/>
      </c>
      <c r="L12" s="157" t="s">
        <v>0</v>
      </c>
      <c r="M12" s="160"/>
      <c r="N12" s="161"/>
      <c r="O12" s="74" t="str">
        <f t="shared" si="0"/>
        <v/>
      </c>
      <c r="P12" s="74" t="str">
        <f t="shared" si="1"/>
        <v/>
      </c>
      <c r="Q12" s="75" t="str">
        <f t="shared" si="2"/>
        <v/>
      </c>
      <c r="R12" s="76" t="str">
        <f t="shared" si="3"/>
        <v/>
      </c>
      <c r="S12" s="76" t="str">
        <f t="shared" si="4"/>
        <v/>
      </c>
      <c r="T12" s="76" t="str">
        <f t="shared" si="5"/>
        <v/>
      </c>
      <c r="U12" s="76" t="str">
        <f t="shared" si="6"/>
        <v/>
      </c>
      <c r="V12" s="76" t="str">
        <f t="shared" si="7"/>
        <v/>
      </c>
      <c r="W12" s="76" t="str">
        <f t="shared" si="11"/>
        <v/>
      </c>
      <c r="X12" s="61"/>
      <c r="Y12" s="89">
        <f t="shared" si="12"/>
        <v>46058</v>
      </c>
      <c r="AA12" s="42"/>
      <c r="AE12" s="137" t="str">
        <f>初期条件設定表!U6</f>
        <v>設計</v>
      </c>
      <c r="AF12" s="164" t="str">
        <f>初期条件設定表!V6</f>
        <v>要件定義</v>
      </c>
    </row>
    <row r="13" spans="1:42" ht="45.9" customHeight="1">
      <c r="A13" s="89">
        <f t="shared" si="8"/>
        <v>46059</v>
      </c>
      <c r="B13" s="102" t="s">
        <v>30</v>
      </c>
      <c r="C13" s="90" t="s">
        <v>3</v>
      </c>
      <c r="D13" s="105" t="s">
        <v>30</v>
      </c>
      <c r="E13" s="91" t="str">
        <f>IFERROR(HOUR(Q13),"")</f>
        <v/>
      </c>
      <c r="F13" s="92" t="s">
        <v>28</v>
      </c>
      <c r="G13" s="93" t="str">
        <f>IFERROR(MINUTE(Q13),"")</f>
        <v/>
      </c>
      <c r="H13" s="138" t="s">
        <v>29</v>
      </c>
      <c r="I13" s="140" t="str">
        <f t="shared" si="9"/>
        <v/>
      </c>
      <c r="J13" s="143"/>
      <c r="K13" s="94" t="str">
        <f t="shared" si="10"/>
        <v/>
      </c>
      <c r="L13" s="157" t="s">
        <v>0</v>
      </c>
      <c r="M13" s="160"/>
      <c r="N13" s="161"/>
      <c r="O13" s="74" t="str">
        <f t="shared" si="0"/>
        <v/>
      </c>
      <c r="P13" s="74" t="str">
        <f t="shared" si="1"/>
        <v/>
      </c>
      <c r="Q13" s="75" t="str">
        <f t="shared" si="2"/>
        <v/>
      </c>
      <c r="R13" s="76" t="str">
        <f t="shared" si="3"/>
        <v/>
      </c>
      <c r="S13" s="76" t="str">
        <f t="shared" si="4"/>
        <v/>
      </c>
      <c r="T13" s="76" t="str">
        <f t="shared" si="5"/>
        <v/>
      </c>
      <c r="U13" s="76" t="str">
        <f t="shared" si="6"/>
        <v/>
      </c>
      <c r="V13" s="76" t="str">
        <f t="shared" si="7"/>
        <v/>
      </c>
      <c r="W13" s="76" t="str">
        <f t="shared" si="11"/>
        <v/>
      </c>
      <c r="X13" s="76" t="str">
        <f t="shared" ref="X13:X35" si="13">IF(OR(DBCS($B13)="：",$B13="",DBCS($D13)="：",$D13=""),"",MAX(MIN($D13,$AG$3)-MAX($B13,$AF$3),0))</f>
        <v/>
      </c>
      <c r="Y13" s="89">
        <f t="shared" si="12"/>
        <v>46059</v>
      </c>
      <c r="Z13" s="41" t="str">
        <f t="shared" ref="Z13:Z33" si="14">IF(OR(DBCS($B13)="：",$B13="",DBCS($D13)="：",$D13=""),"",MAX(MIN($D13,TIME(23,59,59))-MAX($B13,$AG$1),0))</f>
        <v/>
      </c>
      <c r="AA13" s="42"/>
      <c r="AE13" s="137" t="str">
        <f>初期条件設定表!U7</f>
        <v>要件定義</v>
      </c>
      <c r="AF13" s="164" t="str">
        <f>初期条件設定表!V7</f>
        <v>運用テスト</v>
      </c>
    </row>
    <row r="14" spans="1:42" ht="45.9" customHeight="1">
      <c r="A14" s="89">
        <f t="shared" si="8"/>
        <v>46062</v>
      </c>
      <c r="B14" s="102" t="s">
        <v>30</v>
      </c>
      <c r="C14" s="90" t="s">
        <v>3</v>
      </c>
      <c r="D14" s="105" t="s">
        <v>30</v>
      </c>
      <c r="E14" s="91" t="str">
        <f t="shared" ref="E14:E35" si="15">IFERROR(HOUR(Q14),"")</f>
        <v/>
      </c>
      <c r="F14" s="92" t="s">
        <v>28</v>
      </c>
      <c r="G14" s="93" t="str">
        <f t="shared" ref="G14:G35" si="16">IFERROR(MINUTE(Q14),"")</f>
        <v/>
      </c>
      <c r="H14" s="138" t="s">
        <v>29</v>
      </c>
      <c r="I14" s="140" t="str">
        <f t="shared" si="9"/>
        <v/>
      </c>
      <c r="J14" s="143"/>
      <c r="K14" s="94" t="str">
        <f t="shared" si="10"/>
        <v/>
      </c>
      <c r="L14" s="157" t="s">
        <v>0</v>
      </c>
      <c r="M14" s="160"/>
      <c r="N14" s="161"/>
      <c r="O14" s="74" t="str">
        <f t="shared" si="0"/>
        <v/>
      </c>
      <c r="P14" s="74" t="str">
        <f t="shared" si="1"/>
        <v/>
      </c>
      <c r="Q14" s="75" t="str">
        <f t="shared" si="2"/>
        <v/>
      </c>
      <c r="R14" s="76" t="str">
        <f t="shared" si="3"/>
        <v/>
      </c>
      <c r="S14" s="76" t="str">
        <f t="shared" si="4"/>
        <v/>
      </c>
      <c r="T14" s="76" t="str">
        <f t="shared" si="5"/>
        <v/>
      </c>
      <c r="U14" s="76" t="str">
        <f t="shared" si="6"/>
        <v/>
      </c>
      <c r="V14" s="76" t="str">
        <f t="shared" si="7"/>
        <v/>
      </c>
      <c r="W14" s="76" t="str">
        <f t="shared" si="11"/>
        <v/>
      </c>
      <c r="X14" s="76" t="str">
        <f t="shared" si="13"/>
        <v/>
      </c>
      <c r="Y14" s="89">
        <f t="shared" si="12"/>
        <v>46062</v>
      </c>
      <c r="Z14" s="41" t="str">
        <f t="shared" si="14"/>
        <v/>
      </c>
      <c r="AA14" s="42"/>
      <c r="AE14" s="137" t="str">
        <f>初期条件設定表!U8</f>
        <v>目標仕様</v>
      </c>
      <c r="AF14" s="164" t="str">
        <f>初期条件設定表!V8</f>
        <v>システム要件定義</v>
      </c>
    </row>
    <row r="15" spans="1:42" ht="45.9" customHeight="1">
      <c r="A15" s="89">
        <f t="shared" si="8"/>
        <v>46063</v>
      </c>
      <c r="B15" s="102" t="s">
        <v>30</v>
      </c>
      <c r="C15" s="90" t="s">
        <v>3</v>
      </c>
      <c r="D15" s="105" t="s">
        <v>30</v>
      </c>
      <c r="E15" s="91" t="str">
        <f t="shared" si="15"/>
        <v/>
      </c>
      <c r="F15" s="92" t="s">
        <v>28</v>
      </c>
      <c r="G15" s="93" t="str">
        <f t="shared" si="16"/>
        <v/>
      </c>
      <c r="H15" s="138" t="s">
        <v>29</v>
      </c>
      <c r="I15" s="140" t="str">
        <f t="shared" si="9"/>
        <v/>
      </c>
      <c r="J15" s="143"/>
      <c r="K15" s="94" t="str">
        <f t="shared" si="10"/>
        <v/>
      </c>
      <c r="L15" s="157" t="s">
        <v>0</v>
      </c>
      <c r="M15" s="160"/>
      <c r="N15" s="161"/>
      <c r="O15" s="74" t="str">
        <f t="shared" si="0"/>
        <v/>
      </c>
      <c r="P15" s="74" t="str">
        <f t="shared" si="1"/>
        <v/>
      </c>
      <c r="Q15" s="75" t="str">
        <f t="shared" si="2"/>
        <v/>
      </c>
      <c r="R15" s="76" t="str">
        <f t="shared" si="3"/>
        <v/>
      </c>
      <c r="S15" s="76" t="str">
        <f t="shared" si="4"/>
        <v/>
      </c>
      <c r="T15" s="76" t="str">
        <f t="shared" si="5"/>
        <v/>
      </c>
      <c r="U15" s="76" t="str">
        <f t="shared" si="6"/>
        <v/>
      </c>
      <c r="V15" s="76" t="str">
        <f t="shared" si="7"/>
        <v/>
      </c>
      <c r="W15" s="76" t="str">
        <f t="shared" si="11"/>
        <v/>
      </c>
      <c r="X15" s="76" t="str">
        <f t="shared" si="13"/>
        <v/>
      </c>
      <c r="Y15" s="89">
        <f t="shared" si="12"/>
        <v>46063</v>
      </c>
      <c r="Z15" s="41" t="str">
        <f t="shared" si="14"/>
        <v/>
      </c>
      <c r="AA15" s="42"/>
      <c r="AE15" s="137" t="str">
        <f>初期条件設定表!U9</f>
        <v>プログラミング</v>
      </c>
      <c r="AF15" s="164" t="str">
        <f>初期条件設定表!V9</f>
        <v>システムテスト</v>
      </c>
    </row>
    <row r="16" spans="1:42" ht="45.9" customHeight="1">
      <c r="A16" s="89">
        <f t="shared" si="8"/>
        <v>46064</v>
      </c>
      <c r="B16" s="102" t="s">
        <v>30</v>
      </c>
      <c r="C16" s="90" t="s">
        <v>3</v>
      </c>
      <c r="D16" s="105" t="s">
        <v>30</v>
      </c>
      <c r="E16" s="91" t="str">
        <f t="shared" si="15"/>
        <v/>
      </c>
      <c r="F16" s="92" t="s">
        <v>28</v>
      </c>
      <c r="G16" s="93" t="str">
        <f t="shared" si="16"/>
        <v/>
      </c>
      <c r="H16" s="138" t="s">
        <v>29</v>
      </c>
      <c r="I16" s="140" t="str">
        <f t="shared" si="9"/>
        <v/>
      </c>
      <c r="J16" s="143"/>
      <c r="K16" s="94" t="str">
        <f t="shared" si="10"/>
        <v/>
      </c>
      <c r="L16" s="157" t="s">
        <v>0</v>
      </c>
      <c r="M16" s="160"/>
      <c r="N16" s="161"/>
      <c r="O16" s="74" t="str">
        <f t="shared" si="0"/>
        <v/>
      </c>
      <c r="P16" s="74" t="str">
        <f t="shared" si="1"/>
        <v/>
      </c>
      <c r="Q16" s="75" t="str">
        <f t="shared" si="2"/>
        <v/>
      </c>
      <c r="R16" s="76" t="str">
        <f t="shared" si="3"/>
        <v/>
      </c>
      <c r="S16" s="76" t="str">
        <f t="shared" si="4"/>
        <v/>
      </c>
      <c r="T16" s="76" t="str">
        <f t="shared" si="5"/>
        <v/>
      </c>
      <c r="U16" s="76" t="str">
        <f t="shared" si="6"/>
        <v/>
      </c>
      <c r="V16" s="76" t="str">
        <f t="shared" si="7"/>
        <v/>
      </c>
      <c r="W16" s="76" t="str">
        <f t="shared" si="11"/>
        <v/>
      </c>
      <c r="X16" s="76" t="str">
        <f t="shared" si="13"/>
        <v/>
      </c>
      <c r="Y16" s="89">
        <f t="shared" si="12"/>
        <v>46064</v>
      </c>
      <c r="Z16" s="41" t="str">
        <f t="shared" si="14"/>
        <v/>
      </c>
      <c r="AA16" s="42"/>
      <c r="AE16" s="137" t="str">
        <f>初期条件設定表!U10</f>
        <v>試作</v>
      </c>
      <c r="AF16" s="164" t="str">
        <f>初期条件設定表!V10</f>
        <v>システム方式設計</v>
      </c>
    </row>
    <row r="17" spans="1:32" ht="45.9" customHeight="1">
      <c r="A17" s="89">
        <f t="shared" si="8"/>
        <v>46065</v>
      </c>
      <c r="B17" s="102" t="s">
        <v>30</v>
      </c>
      <c r="C17" s="90" t="s">
        <v>3</v>
      </c>
      <c r="D17" s="105" t="s">
        <v>30</v>
      </c>
      <c r="E17" s="91" t="str">
        <f t="shared" si="15"/>
        <v/>
      </c>
      <c r="F17" s="92" t="s">
        <v>28</v>
      </c>
      <c r="G17" s="93" t="str">
        <f t="shared" si="16"/>
        <v/>
      </c>
      <c r="H17" s="138" t="s">
        <v>29</v>
      </c>
      <c r="I17" s="140" t="str">
        <f t="shared" si="9"/>
        <v/>
      </c>
      <c r="J17" s="143"/>
      <c r="K17" s="94" t="str">
        <f t="shared" si="10"/>
        <v/>
      </c>
      <c r="L17" s="157" t="s">
        <v>0</v>
      </c>
      <c r="M17" s="160"/>
      <c r="N17" s="161"/>
      <c r="O17" s="74" t="str">
        <f t="shared" si="0"/>
        <v/>
      </c>
      <c r="P17" s="74" t="str">
        <f t="shared" si="1"/>
        <v/>
      </c>
      <c r="Q17" s="75" t="str">
        <f t="shared" si="2"/>
        <v/>
      </c>
      <c r="R17" s="76" t="str">
        <f t="shared" si="3"/>
        <v/>
      </c>
      <c r="S17" s="76" t="str">
        <f t="shared" si="4"/>
        <v/>
      </c>
      <c r="T17" s="76" t="str">
        <f t="shared" si="5"/>
        <v/>
      </c>
      <c r="U17" s="76" t="str">
        <f t="shared" si="6"/>
        <v/>
      </c>
      <c r="V17" s="76" t="str">
        <f t="shared" si="7"/>
        <v/>
      </c>
      <c r="W17" s="76" t="str">
        <f t="shared" si="11"/>
        <v/>
      </c>
      <c r="X17" s="76" t="str">
        <f t="shared" si="13"/>
        <v/>
      </c>
      <c r="Y17" s="89">
        <f t="shared" si="12"/>
        <v>46065</v>
      </c>
      <c r="Z17" s="41" t="str">
        <f t="shared" si="14"/>
        <v/>
      </c>
      <c r="AA17" s="42"/>
      <c r="AE17" s="137" t="str">
        <f>初期条件設定表!U11</f>
        <v>単体テスト</v>
      </c>
      <c r="AF17" s="164" t="str">
        <f>初期条件設定表!V11</f>
        <v>システム結合</v>
      </c>
    </row>
    <row r="18" spans="1:32" ht="45.9" customHeight="1">
      <c r="A18" s="89">
        <f t="shared" si="8"/>
        <v>46066</v>
      </c>
      <c r="B18" s="102" t="s">
        <v>30</v>
      </c>
      <c r="C18" s="90" t="s">
        <v>3</v>
      </c>
      <c r="D18" s="105" t="s">
        <v>30</v>
      </c>
      <c r="E18" s="91" t="str">
        <f t="shared" si="15"/>
        <v/>
      </c>
      <c r="F18" s="92" t="s">
        <v>28</v>
      </c>
      <c r="G18" s="93" t="str">
        <f t="shared" si="16"/>
        <v/>
      </c>
      <c r="H18" s="138" t="s">
        <v>29</v>
      </c>
      <c r="I18" s="140" t="str">
        <f t="shared" si="9"/>
        <v/>
      </c>
      <c r="J18" s="143"/>
      <c r="K18" s="94" t="str">
        <f t="shared" si="10"/>
        <v/>
      </c>
      <c r="L18" s="157" t="s">
        <v>0</v>
      </c>
      <c r="M18" s="160"/>
      <c r="N18" s="161"/>
      <c r="O18" s="74" t="str">
        <f t="shared" si="0"/>
        <v/>
      </c>
      <c r="P18" s="74" t="str">
        <f t="shared" si="1"/>
        <v/>
      </c>
      <c r="Q18" s="75" t="str">
        <f t="shared" si="2"/>
        <v/>
      </c>
      <c r="R18" s="76" t="str">
        <f t="shared" si="3"/>
        <v/>
      </c>
      <c r="S18" s="76" t="str">
        <f t="shared" si="4"/>
        <v/>
      </c>
      <c r="T18" s="76" t="str">
        <f t="shared" si="5"/>
        <v/>
      </c>
      <c r="U18" s="76" t="str">
        <f t="shared" si="6"/>
        <v/>
      </c>
      <c r="V18" s="76" t="str">
        <f t="shared" si="7"/>
        <v/>
      </c>
      <c r="W18" s="76" t="str">
        <f t="shared" si="11"/>
        <v/>
      </c>
      <c r="X18" s="76" t="str">
        <f t="shared" si="13"/>
        <v/>
      </c>
      <c r="Y18" s="89">
        <f t="shared" si="12"/>
        <v>46066</v>
      </c>
      <c r="Z18" s="41" t="str">
        <f t="shared" si="14"/>
        <v/>
      </c>
      <c r="AA18" s="42"/>
      <c r="AE18" s="137" t="str">
        <f>初期条件設定表!U12</f>
        <v>総合テスト</v>
      </c>
      <c r="AF18" s="164" t="str">
        <f>初期条件設定表!V12</f>
        <v>ソフトウェア設計</v>
      </c>
    </row>
    <row r="19" spans="1:32" ht="45.9" customHeight="1">
      <c r="A19" s="89">
        <f t="shared" si="8"/>
        <v>46069</v>
      </c>
      <c r="B19" s="102" t="s">
        <v>30</v>
      </c>
      <c r="C19" s="90" t="s">
        <v>3</v>
      </c>
      <c r="D19" s="105" t="s">
        <v>30</v>
      </c>
      <c r="E19" s="91" t="str">
        <f t="shared" si="15"/>
        <v/>
      </c>
      <c r="F19" s="92" t="s">
        <v>28</v>
      </c>
      <c r="G19" s="93" t="str">
        <f t="shared" si="16"/>
        <v/>
      </c>
      <c r="H19" s="138" t="s">
        <v>29</v>
      </c>
      <c r="I19" s="140" t="str">
        <f t="shared" si="9"/>
        <v/>
      </c>
      <c r="J19" s="143"/>
      <c r="K19" s="94" t="str">
        <f t="shared" si="10"/>
        <v/>
      </c>
      <c r="L19" s="157" t="s">
        <v>0</v>
      </c>
      <c r="M19" s="160"/>
      <c r="N19" s="161"/>
      <c r="O19" s="74" t="str">
        <f t="shared" si="0"/>
        <v/>
      </c>
      <c r="P19" s="74" t="str">
        <f t="shared" si="1"/>
        <v/>
      </c>
      <c r="Q19" s="75" t="str">
        <f t="shared" si="2"/>
        <v/>
      </c>
      <c r="R19" s="76" t="str">
        <f t="shared" si="3"/>
        <v/>
      </c>
      <c r="S19" s="76" t="str">
        <f t="shared" si="4"/>
        <v/>
      </c>
      <c r="T19" s="76" t="str">
        <f t="shared" si="5"/>
        <v/>
      </c>
      <c r="U19" s="76" t="str">
        <f t="shared" si="6"/>
        <v/>
      </c>
      <c r="V19" s="76" t="str">
        <f t="shared" si="7"/>
        <v/>
      </c>
      <c r="W19" s="76" t="str">
        <f t="shared" si="11"/>
        <v/>
      </c>
      <c r="X19" s="76" t="str">
        <f t="shared" si="13"/>
        <v/>
      </c>
      <c r="Y19" s="89">
        <f t="shared" si="12"/>
        <v>46069</v>
      </c>
      <c r="Z19" s="41" t="str">
        <f t="shared" si="14"/>
        <v/>
      </c>
      <c r="AA19" s="42"/>
      <c r="AE19" s="137" t="str">
        <f>初期条件設定表!U13</f>
        <v xml:space="preserve"> </v>
      </c>
      <c r="AF19" s="164" t="str">
        <f>初期条件設定表!V13</f>
        <v>ソフトウェアテスト</v>
      </c>
    </row>
    <row r="20" spans="1:32" ht="45.9" customHeight="1">
      <c r="A20" s="89">
        <f t="shared" si="8"/>
        <v>46070</v>
      </c>
      <c r="B20" s="102" t="s">
        <v>30</v>
      </c>
      <c r="C20" s="90" t="s">
        <v>3</v>
      </c>
      <c r="D20" s="105" t="s">
        <v>30</v>
      </c>
      <c r="E20" s="91" t="str">
        <f t="shared" si="15"/>
        <v/>
      </c>
      <c r="F20" s="92" t="s">
        <v>28</v>
      </c>
      <c r="G20" s="93" t="str">
        <f t="shared" si="16"/>
        <v/>
      </c>
      <c r="H20" s="138" t="s">
        <v>29</v>
      </c>
      <c r="I20" s="140" t="str">
        <f t="shared" si="9"/>
        <v/>
      </c>
      <c r="J20" s="143"/>
      <c r="K20" s="94" t="str">
        <f t="shared" si="10"/>
        <v/>
      </c>
      <c r="L20" s="157" t="s">
        <v>0</v>
      </c>
      <c r="M20" s="160"/>
      <c r="N20" s="161"/>
      <c r="O20" s="74" t="str">
        <f t="shared" si="0"/>
        <v/>
      </c>
      <c r="P20" s="74" t="str">
        <f t="shared" si="1"/>
        <v/>
      </c>
      <c r="Q20" s="75" t="str">
        <f t="shared" si="2"/>
        <v/>
      </c>
      <c r="R20" s="76" t="str">
        <f t="shared" si="3"/>
        <v/>
      </c>
      <c r="S20" s="76" t="str">
        <f t="shared" si="4"/>
        <v/>
      </c>
      <c r="T20" s="76" t="str">
        <f t="shared" si="5"/>
        <v/>
      </c>
      <c r="U20" s="76" t="str">
        <f t="shared" si="6"/>
        <v/>
      </c>
      <c r="V20" s="76" t="str">
        <f t="shared" si="7"/>
        <v/>
      </c>
      <c r="W20" s="76" t="str">
        <f t="shared" si="11"/>
        <v/>
      </c>
      <c r="X20" s="76" t="str">
        <f t="shared" si="13"/>
        <v/>
      </c>
      <c r="Y20" s="89">
        <f t="shared" si="12"/>
        <v>46070</v>
      </c>
      <c r="Z20" s="41" t="str">
        <f t="shared" si="14"/>
        <v/>
      </c>
      <c r="AA20" s="42"/>
      <c r="AE20" s="137" t="str">
        <f>初期条件設定表!U14</f>
        <v xml:space="preserve"> </v>
      </c>
      <c r="AF20" s="164" t="str">
        <f>初期条件設定表!V14</f>
        <v>プログラミング</v>
      </c>
    </row>
    <row r="21" spans="1:32" ht="45.9" customHeight="1">
      <c r="A21" s="89">
        <f t="shared" si="8"/>
        <v>46071</v>
      </c>
      <c r="B21" s="102" t="s">
        <v>30</v>
      </c>
      <c r="C21" s="90" t="s">
        <v>3</v>
      </c>
      <c r="D21" s="105" t="s">
        <v>30</v>
      </c>
      <c r="E21" s="91" t="str">
        <f t="shared" si="15"/>
        <v/>
      </c>
      <c r="F21" s="92" t="s">
        <v>28</v>
      </c>
      <c r="G21" s="93" t="str">
        <f t="shared" si="16"/>
        <v/>
      </c>
      <c r="H21" s="138" t="s">
        <v>29</v>
      </c>
      <c r="I21" s="140" t="str">
        <f t="shared" si="9"/>
        <v/>
      </c>
      <c r="J21" s="143"/>
      <c r="K21" s="94" t="str">
        <f t="shared" si="10"/>
        <v/>
      </c>
      <c r="L21" s="157" t="s">
        <v>0</v>
      </c>
      <c r="M21" s="160"/>
      <c r="N21" s="161"/>
      <c r="O21" s="74" t="str">
        <f t="shared" si="0"/>
        <v/>
      </c>
      <c r="P21" s="74" t="str">
        <f t="shared" si="1"/>
        <v/>
      </c>
      <c r="Q21" s="75" t="str">
        <f t="shared" si="2"/>
        <v/>
      </c>
      <c r="R21" s="76" t="str">
        <f t="shared" si="3"/>
        <v/>
      </c>
      <c r="S21" s="76" t="str">
        <f t="shared" si="4"/>
        <v/>
      </c>
      <c r="T21" s="76" t="str">
        <f t="shared" si="5"/>
        <v/>
      </c>
      <c r="U21" s="76" t="str">
        <f t="shared" si="6"/>
        <v/>
      </c>
      <c r="V21" s="76" t="str">
        <f t="shared" si="7"/>
        <v/>
      </c>
      <c r="W21" s="76" t="str">
        <f t="shared" si="11"/>
        <v/>
      </c>
      <c r="X21" s="76" t="str">
        <f t="shared" si="13"/>
        <v/>
      </c>
      <c r="Y21" s="89">
        <f t="shared" si="12"/>
        <v>46071</v>
      </c>
      <c r="Z21" s="41" t="str">
        <f t="shared" si="14"/>
        <v/>
      </c>
      <c r="AA21" s="42"/>
      <c r="AE21" s="137" t="str">
        <f>初期条件設定表!U15</f>
        <v xml:space="preserve"> </v>
      </c>
      <c r="AF21" s="164" t="str">
        <f>初期条件設定表!V15</f>
        <v>デバッグ</v>
      </c>
    </row>
    <row r="22" spans="1:32" ht="45.9" customHeight="1">
      <c r="A22" s="89">
        <f t="shared" si="8"/>
        <v>46072</v>
      </c>
      <c r="B22" s="102" t="s">
        <v>30</v>
      </c>
      <c r="C22" s="90" t="s">
        <v>3</v>
      </c>
      <c r="D22" s="105" t="s">
        <v>30</v>
      </c>
      <c r="E22" s="91" t="str">
        <f t="shared" si="15"/>
        <v/>
      </c>
      <c r="F22" s="92" t="s">
        <v>28</v>
      </c>
      <c r="G22" s="93" t="str">
        <f t="shared" si="16"/>
        <v/>
      </c>
      <c r="H22" s="138" t="s">
        <v>29</v>
      </c>
      <c r="I22" s="140" t="str">
        <f t="shared" si="9"/>
        <v/>
      </c>
      <c r="J22" s="143"/>
      <c r="K22" s="94" t="str">
        <f t="shared" si="10"/>
        <v/>
      </c>
      <c r="L22" s="157" t="s">
        <v>0</v>
      </c>
      <c r="M22" s="160"/>
      <c r="N22" s="161"/>
      <c r="O22" s="74" t="str">
        <f t="shared" si="0"/>
        <v/>
      </c>
      <c r="P22" s="74" t="str">
        <f t="shared" si="1"/>
        <v/>
      </c>
      <c r="Q22" s="75" t="str">
        <f t="shared" si="2"/>
        <v/>
      </c>
      <c r="R22" s="76" t="str">
        <f t="shared" si="3"/>
        <v/>
      </c>
      <c r="S22" s="76" t="str">
        <f t="shared" si="4"/>
        <v/>
      </c>
      <c r="T22" s="76" t="str">
        <f t="shared" si="5"/>
        <v/>
      </c>
      <c r="U22" s="76" t="str">
        <f t="shared" si="6"/>
        <v/>
      </c>
      <c r="V22" s="76" t="str">
        <f t="shared" si="7"/>
        <v/>
      </c>
      <c r="W22" s="76" t="str">
        <f t="shared" si="11"/>
        <v/>
      </c>
      <c r="X22" s="76" t="str">
        <f t="shared" si="13"/>
        <v/>
      </c>
      <c r="Y22" s="89">
        <f t="shared" si="12"/>
        <v>46072</v>
      </c>
      <c r="Z22" s="41" t="str">
        <f t="shared" si="14"/>
        <v/>
      </c>
      <c r="AA22" s="42"/>
      <c r="AE22" s="137" t="str">
        <f>初期条件設定表!U16</f>
        <v xml:space="preserve"> </v>
      </c>
      <c r="AF22" s="164" t="str">
        <f>初期条件設定表!V16</f>
        <v>要求仕様書作成</v>
      </c>
    </row>
    <row r="23" spans="1:32" ht="45.9" customHeight="1">
      <c r="A23" s="89">
        <f t="shared" si="8"/>
        <v>46073</v>
      </c>
      <c r="B23" s="102" t="s">
        <v>30</v>
      </c>
      <c r="C23" s="90" t="s">
        <v>3</v>
      </c>
      <c r="D23" s="105" t="s">
        <v>30</v>
      </c>
      <c r="E23" s="91" t="str">
        <f t="shared" si="15"/>
        <v/>
      </c>
      <c r="F23" s="92" t="s">
        <v>28</v>
      </c>
      <c r="G23" s="93" t="str">
        <f t="shared" si="16"/>
        <v/>
      </c>
      <c r="H23" s="138" t="s">
        <v>29</v>
      </c>
      <c r="I23" s="140" t="str">
        <f t="shared" si="9"/>
        <v/>
      </c>
      <c r="J23" s="143"/>
      <c r="K23" s="94" t="str">
        <f t="shared" si="10"/>
        <v/>
      </c>
      <c r="L23" s="157" t="s">
        <v>0</v>
      </c>
      <c r="M23" s="160"/>
      <c r="N23" s="161"/>
      <c r="O23" s="74" t="str">
        <f t="shared" si="0"/>
        <v/>
      </c>
      <c r="P23" s="74" t="str">
        <f t="shared" si="1"/>
        <v/>
      </c>
      <c r="Q23" s="75" t="str">
        <f t="shared" si="2"/>
        <v/>
      </c>
      <c r="R23" s="76" t="str">
        <f t="shared" si="3"/>
        <v/>
      </c>
      <c r="S23" s="76" t="str">
        <f t="shared" si="4"/>
        <v/>
      </c>
      <c r="T23" s="76" t="str">
        <f t="shared" si="5"/>
        <v/>
      </c>
      <c r="U23" s="76" t="str">
        <f t="shared" si="6"/>
        <v/>
      </c>
      <c r="V23" s="76" t="str">
        <f t="shared" si="7"/>
        <v/>
      </c>
      <c r="W23" s="76" t="str">
        <f t="shared" si="11"/>
        <v/>
      </c>
      <c r="X23" s="76" t="str">
        <f t="shared" si="13"/>
        <v/>
      </c>
      <c r="Y23" s="89">
        <f t="shared" si="12"/>
        <v>46073</v>
      </c>
      <c r="Z23" s="41" t="str">
        <f t="shared" si="14"/>
        <v/>
      </c>
      <c r="AA23" s="42"/>
      <c r="AE23" s="137" t="str">
        <f>初期条件設定表!U17</f>
        <v xml:space="preserve"> </v>
      </c>
      <c r="AF23" s="164" t="str">
        <f>初期条件設定表!V17</f>
        <v>製図</v>
      </c>
    </row>
    <row r="24" spans="1:32" ht="45.9" customHeight="1">
      <c r="A24" s="89">
        <f t="shared" si="8"/>
        <v>46076</v>
      </c>
      <c r="B24" s="102" t="s">
        <v>30</v>
      </c>
      <c r="C24" s="90" t="s">
        <v>3</v>
      </c>
      <c r="D24" s="105" t="s">
        <v>30</v>
      </c>
      <c r="E24" s="91" t="str">
        <f t="shared" si="15"/>
        <v/>
      </c>
      <c r="F24" s="92" t="s">
        <v>28</v>
      </c>
      <c r="G24" s="93" t="str">
        <f t="shared" si="16"/>
        <v/>
      </c>
      <c r="H24" s="138" t="s">
        <v>29</v>
      </c>
      <c r="I24" s="140" t="str">
        <f t="shared" si="9"/>
        <v/>
      </c>
      <c r="J24" s="143"/>
      <c r="K24" s="94" t="str">
        <f t="shared" si="10"/>
        <v/>
      </c>
      <c r="L24" s="157" t="s">
        <v>0</v>
      </c>
      <c r="M24" s="160"/>
      <c r="N24" s="161"/>
      <c r="O24" s="74" t="str">
        <f t="shared" si="0"/>
        <v/>
      </c>
      <c r="P24" s="74" t="str">
        <f t="shared" si="1"/>
        <v/>
      </c>
      <c r="Q24" s="75" t="str">
        <f t="shared" si="2"/>
        <v/>
      </c>
      <c r="R24" s="76" t="str">
        <f t="shared" si="3"/>
        <v/>
      </c>
      <c r="S24" s="76" t="str">
        <f t="shared" si="4"/>
        <v/>
      </c>
      <c r="T24" s="76" t="str">
        <f t="shared" si="5"/>
        <v/>
      </c>
      <c r="U24" s="76" t="str">
        <f t="shared" si="6"/>
        <v/>
      </c>
      <c r="V24" s="76" t="str">
        <f t="shared" si="7"/>
        <v/>
      </c>
      <c r="W24" s="76" t="str">
        <f t="shared" si="11"/>
        <v/>
      </c>
      <c r="X24" s="76" t="str">
        <f t="shared" si="13"/>
        <v/>
      </c>
      <c r="Y24" s="89">
        <f t="shared" si="12"/>
        <v>46076</v>
      </c>
      <c r="Z24" s="41" t="str">
        <f t="shared" si="14"/>
        <v/>
      </c>
      <c r="AA24" s="42"/>
      <c r="AE24" s="137" t="str">
        <f>初期条件設定表!U18</f>
        <v xml:space="preserve"> </v>
      </c>
      <c r="AF24" s="164" t="str">
        <f>初期条件設定表!V18</f>
        <v>シミュレーション</v>
      </c>
    </row>
    <row r="25" spans="1:32" ht="45.9" customHeight="1">
      <c r="A25" s="89">
        <f t="shared" si="8"/>
        <v>46077</v>
      </c>
      <c r="B25" s="102" t="s">
        <v>30</v>
      </c>
      <c r="C25" s="90" t="s">
        <v>3</v>
      </c>
      <c r="D25" s="105" t="s">
        <v>30</v>
      </c>
      <c r="E25" s="91" t="str">
        <f t="shared" si="15"/>
        <v/>
      </c>
      <c r="F25" s="92" t="s">
        <v>28</v>
      </c>
      <c r="G25" s="93" t="str">
        <f t="shared" si="16"/>
        <v/>
      </c>
      <c r="H25" s="138" t="s">
        <v>29</v>
      </c>
      <c r="I25" s="140" t="str">
        <f t="shared" si="9"/>
        <v/>
      </c>
      <c r="J25" s="143"/>
      <c r="K25" s="94" t="str">
        <f t="shared" si="10"/>
        <v/>
      </c>
      <c r="L25" s="157" t="s">
        <v>0</v>
      </c>
      <c r="M25" s="160"/>
      <c r="N25" s="161"/>
      <c r="O25" s="74" t="str">
        <f t="shared" si="0"/>
        <v/>
      </c>
      <c r="P25" s="74" t="str">
        <f t="shared" si="1"/>
        <v/>
      </c>
      <c r="Q25" s="75" t="str">
        <f t="shared" si="2"/>
        <v/>
      </c>
      <c r="R25" s="76" t="str">
        <f t="shared" si="3"/>
        <v/>
      </c>
      <c r="S25" s="76" t="str">
        <f t="shared" si="4"/>
        <v/>
      </c>
      <c r="T25" s="76" t="str">
        <f t="shared" si="5"/>
        <v/>
      </c>
      <c r="U25" s="76" t="str">
        <f t="shared" si="6"/>
        <v/>
      </c>
      <c r="V25" s="76" t="str">
        <f t="shared" si="7"/>
        <v/>
      </c>
      <c r="W25" s="76" t="str">
        <f t="shared" si="11"/>
        <v/>
      </c>
      <c r="X25" s="76" t="str">
        <f t="shared" si="13"/>
        <v/>
      </c>
      <c r="Y25" s="89">
        <f t="shared" si="12"/>
        <v>46077</v>
      </c>
      <c r="Z25" s="41" t="str">
        <f t="shared" si="14"/>
        <v/>
      </c>
      <c r="AA25" s="42"/>
      <c r="AE25" s="137" t="str">
        <f>初期条件設定表!U19</f>
        <v xml:space="preserve"> </v>
      </c>
      <c r="AF25" s="164" t="str">
        <f>初期条件設定表!V19</f>
        <v>製造・加工</v>
      </c>
    </row>
    <row r="26" spans="1:32" ht="45.9" customHeight="1">
      <c r="A26" s="89">
        <f t="shared" si="8"/>
        <v>46078</v>
      </c>
      <c r="B26" s="102" t="s">
        <v>30</v>
      </c>
      <c r="C26" s="90" t="s">
        <v>3</v>
      </c>
      <c r="D26" s="105" t="s">
        <v>30</v>
      </c>
      <c r="E26" s="91" t="str">
        <f t="shared" si="15"/>
        <v/>
      </c>
      <c r="F26" s="92" t="s">
        <v>28</v>
      </c>
      <c r="G26" s="93" t="str">
        <f t="shared" si="16"/>
        <v/>
      </c>
      <c r="H26" s="138" t="s">
        <v>29</v>
      </c>
      <c r="I26" s="140" t="str">
        <f t="shared" si="9"/>
        <v/>
      </c>
      <c r="J26" s="143"/>
      <c r="K26" s="94" t="str">
        <f t="shared" si="10"/>
        <v/>
      </c>
      <c r="L26" s="157" t="s">
        <v>0</v>
      </c>
      <c r="M26" s="160"/>
      <c r="N26" s="161"/>
      <c r="O26" s="74" t="str">
        <f t="shared" si="0"/>
        <v/>
      </c>
      <c r="P26" s="74" t="str">
        <f t="shared" si="1"/>
        <v/>
      </c>
      <c r="Q26" s="75" t="str">
        <f t="shared" si="2"/>
        <v/>
      </c>
      <c r="R26" s="76" t="str">
        <f t="shared" si="3"/>
        <v/>
      </c>
      <c r="S26" s="76" t="str">
        <f t="shared" si="4"/>
        <v/>
      </c>
      <c r="T26" s="76" t="str">
        <f t="shared" si="5"/>
        <v/>
      </c>
      <c r="U26" s="76" t="str">
        <f t="shared" si="6"/>
        <v/>
      </c>
      <c r="V26" s="76" t="str">
        <f t="shared" si="7"/>
        <v/>
      </c>
      <c r="W26" s="76" t="str">
        <f t="shared" si="11"/>
        <v/>
      </c>
      <c r="X26" s="76" t="str">
        <f t="shared" si="13"/>
        <v/>
      </c>
      <c r="Y26" s="89">
        <f t="shared" si="12"/>
        <v>46078</v>
      </c>
      <c r="Z26" s="41" t="str">
        <f t="shared" si="14"/>
        <v/>
      </c>
      <c r="AA26" s="42"/>
      <c r="AE26" s="137" t="str">
        <f>初期条件設定表!U20</f>
        <v xml:space="preserve"> </v>
      </c>
      <c r="AF26" s="164" t="str">
        <f>初期条件設定表!V20</f>
        <v>組み立て</v>
      </c>
    </row>
    <row r="27" spans="1:32" ht="45.9" customHeight="1">
      <c r="A27" s="89">
        <f t="shared" si="8"/>
        <v>46079</v>
      </c>
      <c r="B27" s="102" t="s">
        <v>30</v>
      </c>
      <c r="C27" s="90" t="s">
        <v>3</v>
      </c>
      <c r="D27" s="105" t="s">
        <v>30</v>
      </c>
      <c r="E27" s="91" t="str">
        <f t="shared" si="15"/>
        <v/>
      </c>
      <c r="F27" s="92" t="s">
        <v>28</v>
      </c>
      <c r="G27" s="93" t="str">
        <f t="shared" si="16"/>
        <v/>
      </c>
      <c r="H27" s="138" t="s">
        <v>29</v>
      </c>
      <c r="I27" s="140" t="str">
        <f t="shared" si="9"/>
        <v/>
      </c>
      <c r="J27" s="143"/>
      <c r="K27" s="94" t="str">
        <f t="shared" si="10"/>
        <v/>
      </c>
      <c r="L27" s="157" t="s">
        <v>0</v>
      </c>
      <c r="M27" s="160"/>
      <c r="N27" s="161"/>
      <c r="O27" s="74" t="str">
        <f t="shared" si="0"/>
        <v/>
      </c>
      <c r="P27" s="74" t="str">
        <f t="shared" si="1"/>
        <v/>
      </c>
      <c r="Q27" s="75" t="str">
        <f t="shared" si="2"/>
        <v/>
      </c>
      <c r="R27" s="76" t="str">
        <f t="shared" si="3"/>
        <v/>
      </c>
      <c r="S27" s="76" t="str">
        <f t="shared" si="4"/>
        <v/>
      </c>
      <c r="T27" s="76" t="str">
        <f t="shared" si="5"/>
        <v/>
      </c>
      <c r="U27" s="76" t="str">
        <f t="shared" si="6"/>
        <v/>
      </c>
      <c r="V27" s="76" t="str">
        <f t="shared" si="7"/>
        <v/>
      </c>
      <c r="W27" s="76" t="str">
        <f t="shared" si="11"/>
        <v/>
      </c>
      <c r="X27" s="76" t="str">
        <f t="shared" si="13"/>
        <v/>
      </c>
      <c r="Y27" s="89">
        <f t="shared" si="12"/>
        <v>46079</v>
      </c>
      <c r="Z27" s="41" t="str">
        <f t="shared" si="14"/>
        <v/>
      </c>
      <c r="AA27" s="42"/>
      <c r="AE27" s="137" t="str">
        <f>初期条件設定表!U21</f>
        <v xml:space="preserve"> </v>
      </c>
      <c r="AF27" s="164" t="str">
        <f>初期条件設定表!V21</f>
        <v>動作・性能試験</v>
      </c>
    </row>
    <row r="28" spans="1:32" ht="45.9" customHeight="1">
      <c r="A28" s="89">
        <f t="shared" si="8"/>
        <v>46080</v>
      </c>
      <c r="B28" s="102" t="s">
        <v>30</v>
      </c>
      <c r="C28" s="90" t="s">
        <v>3</v>
      </c>
      <c r="D28" s="105" t="s">
        <v>30</v>
      </c>
      <c r="E28" s="91" t="str">
        <f t="shared" si="15"/>
        <v/>
      </c>
      <c r="F28" s="92" t="s">
        <v>28</v>
      </c>
      <c r="G28" s="93" t="str">
        <f t="shared" si="16"/>
        <v/>
      </c>
      <c r="H28" s="138" t="s">
        <v>29</v>
      </c>
      <c r="I28" s="140" t="str">
        <f t="shared" si="9"/>
        <v/>
      </c>
      <c r="J28" s="143"/>
      <c r="K28" s="94" t="str">
        <f t="shared" si="10"/>
        <v/>
      </c>
      <c r="L28" s="157" t="s">
        <v>0</v>
      </c>
      <c r="M28" s="160"/>
      <c r="N28" s="161"/>
      <c r="O28" s="74" t="str">
        <f t="shared" si="0"/>
        <v/>
      </c>
      <c r="P28" s="74" t="str">
        <f t="shared" si="1"/>
        <v/>
      </c>
      <c r="Q28" s="75" t="str">
        <f t="shared" si="2"/>
        <v/>
      </c>
      <c r="R28" s="76" t="str">
        <f t="shared" si="3"/>
        <v/>
      </c>
      <c r="S28" s="76" t="str">
        <f t="shared" si="4"/>
        <v/>
      </c>
      <c r="T28" s="76" t="str">
        <f t="shared" si="5"/>
        <v/>
      </c>
      <c r="U28" s="76" t="str">
        <f t="shared" si="6"/>
        <v/>
      </c>
      <c r="V28" s="76" t="str">
        <f t="shared" si="7"/>
        <v/>
      </c>
      <c r="W28" s="76" t="str">
        <f t="shared" si="11"/>
        <v/>
      </c>
      <c r="X28" s="76" t="str">
        <f t="shared" si="13"/>
        <v/>
      </c>
      <c r="Y28" s="89">
        <f t="shared" si="12"/>
        <v>46080</v>
      </c>
      <c r="Z28" s="41" t="str">
        <f t="shared" si="14"/>
        <v/>
      </c>
      <c r="AA28" s="42"/>
      <c r="AE28" s="137" t="str">
        <f>初期条件設定表!U22</f>
        <v xml:space="preserve"> </v>
      </c>
      <c r="AF28" s="164" t="str">
        <f>初期条件設定表!V22</f>
        <v>運用テスト</v>
      </c>
    </row>
    <row r="29" spans="1:32" ht="45.9" customHeight="1">
      <c r="A29" s="89" t="str">
        <f t="shared" si="8"/>
        <v/>
      </c>
      <c r="B29" s="102" t="s">
        <v>30</v>
      </c>
      <c r="C29" s="90" t="s">
        <v>3</v>
      </c>
      <c r="D29" s="105" t="s">
        <v>30</v>
      </c>
      <c r="E29" s="91" t="str">
        <f t="shared" si="15"/>
        <v/>
      </c>
      <c r="F29" s="92" t="s">
        <v>28</v>
      </c>
      <c r="G29" s="93" t="str">
        <f t="shared" si="16"/>
        <v/>
      </c>
      <c r="H29" s="138" t="s">
        <v>29</v>
      </c>
      <c r="I29" s="140" t="str">
        <f t="shared" si="9"/>
        <v/>
      </c>
      <c r="J29" s="143"/>
      <c r="K29" s="94" t="str">
        <f t="shared" si="10"/>
        <v/>
      </c>
      <c r="L29" s="157" t="s">
        <v>0</v>
      </c>
      <c r="M29" s="160"/>
      <c r="N29" s="161"/>
      <c r="O29" s="74" t="str">
        <f t="shared" si="0"/>
        <v/>
      </c>
      <c r="P29" s="74" t="str">
        <f t="shared" si="1"/>
        <v/>
      </c>
      <c r="Q29" s="75" t="str">
        <f t="shared" si="2"/>
        <v/>
      </c>
      <c r="R29" s="76" t="str">
        <f t="shared" si="3"/>
        <v/>
      </c>
      <c r="S29" s="76" t="str">
        <f t="shared" si="4"/>
        <v/>
      </c>
      <c r="T29" s="76" t="str">
        <f t="shared" si="5"/>
        <v/>
      </c>
      <c r="U29" s="76" t="str">
        <f t="shared" si="6"/>
        <v/>
      </c>
      <c r="V29" s="76" t="str">
        <f t="shared" si="7"/>
        <v/>
      </c>
      <c r="W29" s="76" t="str">
        <f t="shared" si="11"/>
        <v/>
      </c>
      <c r="X29" s="76" t="str">
        <f t="shared" si="13"/>
        <v/>
      </c>
      <c r="Y29" s="89" t="str">
        <f t="shared" si="12"/>
        <v/>
      </c>
      <c r="Z29" s="41" t="str">
        <f t="shared" si="14"/>
        <v/>
      </c>
      <c r="AA29" s="42"/>
      <c r="AE29" s="137" t="str">
        <f>初期条件設定表!U23</f>
        <v xml:space="preserve"> </v>
      </c>
      <c r="AF29" s="164" t="str">
        <f>初期条件設定表!V23</f>
        <v>○○</v>
      </c>
    </row>
    <row r="30" spans="1:32" ht="45.9" customHeight="1">
      <c r="A30" s="89" t="str">
        <f t="shared" si="8"/>
        <v/>
      </c>
      <c r="B30" s="102" t="s">
        <v>30</v>
      </c>
      <c r="C30" s="90" t="s">
        <v>3</v>
      </c>
      <c r="D30" s="105" t="s">
        <v>30</v>
      </c>
      <c r="E30" s="91" t="str">
        <f t="shared" si="15"/>
        <v/>
      </c>
      <c r="F30" s="92" t="s">
        <v>28</v>
      </c>
      <c r="G30" s="93" t="str">
        <f t="shared" si="16"/>
        <v/>
      </c>
      <c r="H30" s="138" t="s">
        <v>29</v>
      </c>
      <c r="I30" s="140" t="str">
        <f t="shared" si="9"/>
        <v/>
      </c>
      <c r="J30" s="143"/>
      <c r="K30" s="94" t="str">
        <f t="shared" si="10"/>
        <v/>
      </c>
      <c r="L30" s="157" t="s">
        <v>0</v>
      </c>
      <c r="M30" s="160"/>
      <c r="N30" s="161"/>
      <c r="O30" s="74" t="str">
        <f t="shared" si="0"/>
        <v/>
      </c>
      <c r="P30" s="74" t="str">
        <f t="shared" si="1"/>
        <v/>
      </c>
      <c r="Q30" s="75" t="str">
        <f t="shared" si="2"/>
        <v/>
      </c>
      <c r="R30" s="76" t="str">
        <f t="shared" si="3"/>
        <v/>
      </c>
      <c r="S30" s="76" t="str">
        <f t="shared" si="4"/>
        <v/>
      </c>
      <c r="T30" s="76" t="str">
        <f t="shared" si="5"/>
        <v/>
      </c>
      <c r="U30" s="76" t="str">
        <f t="shared" si="6"/>
        <v/>
      </c>
      <c r="V30" s="76" t="str">
        <f t="shared" si="7"/>
        <v/>
      </c>
      <c r="W30" s="76" t="str">
        <f t="shared" si="11"/>
        <v/>
      </c>
      <c r="X30" s="76" t="str">
        <f t="shared" si="13"/>
        <v/>
      </c>
      <c r="Y30" s="89" t="str">
        <f t="shared" si="12"/>
        <v/>
      </c>
      <c r="Z30" s="41" t="str">
        <f t="shared" si="14"/>
        <v/>
      </c>
      <c r="AA30" s="42"/>
      <c r="AE30" s="137" t="str">
        <f>初期条件設定表!U24</f>
        <v xml:space="preserve"> </v>
      </c>
      <c r="AF30" s="164" t="str">
        <f>初期条件設定表!V24</f>
        <v>○○</v>
      </c>
    </row>
    <row r="31" spans="1:32" ht="45.9" customHeight="1">
      <c r="A31" s="89" t="str">
        <f t="shared" si="8"/>
        <v/>
      </c>
      <c r="B31" s="103" t="s">
        <v>30</v>
      </c>
      <c r="C31" s="95" t="s">
        <v>3</v>
      </c>
      <c r="D31" s="106" t="s">
        <v>30</v>
      </c>
      <c r="E31" s="91" t="str">
        <f t="shared" si="15"/>
        <v/>
      </c>
      <c r="F31" s="92" t="s">
        <v>28</v>
      </c>
      <c r="G31" s="93" t="str">
        <f t="shared" si="16"/>
        <v/>
      </c>
      <c r="H31" s="138" t="s">
        <v>29</v>
      </c>
      <c r="I31" s="140" t="str">
        <f t="shared" si="9"/>
        <v/>
      </c>
      <c r="J31" s="143"/>
      <c r="K31" s="94" t="str">
        <f t="shared" si="10"/>
        <v/>
      </c>
      <c r="L31" s="157" t="s">
        <v>0</v>
      </c>
      <c r="M31" s="160"/>
      <c r="N31" s="161"/>
      <c r="O31" s="74" t="str">
        <f t="shared" si="0"/>
        <v/>
      </c>
      <c r="P31" s="74" t="str">
        <f t="shared" si="1"/>
        <v/>
      </c>
      <c r="Q31" s="75" t="str">
        <f t="shared" si="2"/>
        <v/>
      </c>
      <c r="R31" s="76" t="str">
        <f t="shared" si="3"/>
        <v/>
      </c>
      <c r="S31" s="76" t="str">
        <f t="shared" si="4"/>
        <v/>
      </c>
      <c r="T31" s="76" t="str">
        <f t="shared" si="5"/>
        <v/>
      </c>
      <c r="U31" s="76" t="str">
        <f t="shared" si="6"/>
        <v/>
      </c>
      <c r="V31" s="76" t="str">
        <f t="shared" si="7"/>
        <v/>
      </c>
      <c r="W31" s="76" t="str">
        <f t="shared" si="11"/>
        <v/>
      </c>
      <c r="X31" s="76" t="str">
        <f t="shared" si="13"/>
        <v/>
      </c>
      <c r="Y31" s="89" t="str">
        <f t="shared" si="12"/>
        <v/>
      </c>
      <c r="Z31" s="41" t="str">
        <f t="shared" si="14"/>
        <v/>
      </c>
      <c r="AA31" s="42"/>
      <c r="AE31" s="137" t="str">
        <f>初期条件設定表!U25</f>
        <v xml:space="preserve"> </v>
      </c>
      <c r="AF31" s="164" t="str">
        <f>初期条件設定表!V25</f>
        <v>○○</v>
      </c>
    </row>
    <row r="32" spans="1:32" ht="45.9" customHeight="1" thickBot="1">
      <c r="A32" s="89" t="str">
        <f t="shared" si="8"/>
        <v/>
      </c>
      <c r="B32" s="102" t="s">
        <v>30</v>
      </c>
      <c r="C32" s="90" t="s">
        <v>3</v>
      </c>
      <c r="D32" s="105" t="s">
        <v>30</v>
      </c>
      <c r="E32" s="91" t="str">
        <f t="shared" si="15"/>
        <v/>
      </c>
      <c r="F32" s="92" t="s">
        <v>28</v>
      </c>
      <c r="G32" s="93" t="str">
        <f t="shared" si="16"/>
        <v/>
      </c>
      <c r="H32" s="138" t="s">
        <v>29</v>
      </c>
      <c r="I32" s="140" t="str">
        <f t="shared" si="9"/>
        <v/>
      </c>
      <c r="J32" s="143"/>
      <c r="K32" s="94" t="str">
        <f t="shared" si="10"/>
        <v/>
      </c>
      <c r="L32" s="157" t="s">
        <v>0</v>
      </c>
      <c r="M32" s="160"/>
      <c r="N32" s="165"/>
      <c r="O32" s="74" t="str">
        <f t="shared" si="0"/>
        <v/>
      </c>
      <c r="P32" s="74" t="str">
        <f t="shared" si="1"/>
        <v/>
      </c>
      <c r="Q32" s="75" t="str">
        <f t="shared" si="2"/>
        <v/>
      </c>
      <c r="R32" s="76" t="str">
        <f t="shared" si="3"/>
        <v/>
      </c>
      <c r="S32" s="76" t="str">
        <f t="shared" si="4"/>
        <v/>
      </c>
      <c r="T32" s="76" t="str">
        <f t="shared" si="5"/>
        <v/>
      </c>
      <c r="U32" s="76" t="str">
        <f t="shared" si="6"/>
        <v/>
      </c>
      <c r="V32" s="76" t="str">
        <f t="shared" si="7"/>
        <v/>
      </c>
      <c r="W32" s="76" t="str">
        <f t="shared" si="11"/>
        <v/>
      </c>
      <c r="X32" s="76" t="str">
        <f t="shared" si="13"/>
        <v/>
      </c>
      <c r="Y32" s="89" t="str">
        <f t="shared" si="12"/>
        <v/>
      </c>
      <c r="Z32" s="41" t="str">
        <f t="shared" si="14"/>
        <v/>
      </c>
      <c r="AA32" s="42"/>
      <c r="AE32" s="137" t="str">
        <f>初期条件設定表!U26</f>
        <v xml:space="preserve"> </v>
      </c>
      <c r="AF32" s="164" t="str">
        <f>初期条件設定表!V26</f>
        <v xml:space="preserve"> </v>
      </c>
    </row>
    <row r="33" spans="1:27" ht="45.9" hidden="1" customHeight="1">
      <c r="A33" s="89" t="str">
        <f t="shared" si="8"/>
        <v/>
      </c>
      <c r="B33" s="102" t="s">
        <v>30</v>
      </c>
      <c r="C33" s="90" t="s">
        <v>3</v>
      </c>
      <c r="D33" s="105" t="s">
        <v>30</v>
      </c>
      <c r="E33" s="91" t="str">
        <f t="shared" si="15"/>
        <v/>
      </c>
      <c r="F33" s="92" t="s">
        <v>28</v>
      </c>
      <c r="G33" s="93" t="str">
        <f t="shared" si="16"/>
        <v/>
      </c>
      <c r="H33" s="138" t="s">
        <v>29</v>
      </c>
      <c r="I33" s="140" t="str">
        <f t="shared" si="9"/>
        <v/>
      </c>
      <c r="J33" s="143"/>
      <c r="K33" s="94" t="str">
        <f t="shared" si="10"/>
        <v/>
      </c>
      <c r="L33" s="86" t="s">
        <v>0</v>
      </c>
      <c r="M33" s="166"/>
      <c r="N33" s="167"/>
      <c r="O33" s="74" t="str">
        <f t="shared" si="0"/>
        <v/>
      </c>
      <c r="P33" s="74" t="str">
        <f t="shared" si="1"/>
        <v/>
      </c>
      <c r="Q33" s="75" t="str">
        <f t="shared" si="2"/>
        <v/>
      </c>
      <c r="R33" s="76" t="str">
        <f t="shared" si="3"/>
        <v/>
      </c>
      <c r="S33" s="76" t="str">
        <f t="shared" si="4"/>
        <v/>
      </c>
      <c r="T33" s="76" t="str">
        <f t="shared" si="5"/>
        <v/>
      </c>
      <c r="U33" s="76" t="str">
        <f t="shared" si="6"/>
        <v/>
      </c>
      <c r="V33" s="76" t="str">
        <f t="shared" si="7"/>
        <v/>
      </c>
      <c r="W33" s="76" t="str">
        <f t="shared" si="11"/>
        <v/>
      </c>
      <c r="X33" s="76" t="str">
        <f t="shared" si="13"/>
        <v/>
      </c>
      <c r="Y33" s="89" t="str">
        <f t="shared" si="12"/>
        <v/>
      </c>
      <c r="Z33" s="41" t="str">
        <f t="shared" si="14"/>
        <v/>
      </c>
      <c r="AA33" s="42"/>
    </row>
    <row r="34" spans="1:27" ht="45.9" hidden="1" customHeight="1">
      <c r="A34" s="89" t="str">
        <f t="shared" si="8"/>
        <v/>
      </c>
      <c r="B34" s="102" t="s">
        <v>30</v>
      </c>
      <c r="C34" s="90" t="s">
        <v>3</v>
      </c>
      <c r="D34" s="105" t="s">
        <v>30</v>
      </c>
      <c r="E34" s="91" t="str">
        <f t="shared" si="15"/>
        <v/>
      </c>
      <c r="F34" s="92" t="s">
        <v>28</v>
      </c>
      <c r="G34" s="93" t="str">
        <f t="shared" si="16"/>
        <v/>
      </c>
      <c r="H34" s="138" t="s">
        <v>29</v>
      </c>
      <c r="I34" s="140" t="str">
        <f t="shared" si="9"/>
        <v/>
      </c>
      <c r="J34" s="143"/>
      <c r="K34" s="94" t="str">
        <f t="shared" si="10"/>
        <v/>
      </c>
      <c r="L34" s="86" t="s">
        <v>0</v>
      </c>
      <c r="M34" s="168"/>
      <c r="N34" s="169"/>
      <c r="O34" s="74" t="str">
        <f t="shared" si="0"/>
        <v/>
      </c>
      <c r="P34" s="74" t="str">
        <f t="shared" si="1"/>
        <v/>
      </c>
      <c r="Q34" s="75" t="str">
        <f t="shared" si="2"/>
        <v/>
      </c>
      <c r="R34" s="76" t="str">
        <f t="shared" si="3"/>
        <v/>
      </c>
      <c r="S34" s="76" t="str">
        <f t="shared" si="4"/>
        <v/>
      </c>
      <c r="T34" s="76" t="str">
        <f t="shared" si="5"/>
        <v/>
      </c>
      <c r="U34" s="76" t="str">
        <f t="shared" si="6"/>
        <v/>
      </c>
      <c r="V34" s="76" t="str">
        <f t="shared" si="7"/>
        <v/>
      </c>
      <c r="W34" s="76" t="str">
        <f t="shared" ref="W34:W35" si="17">IF(OR(DBCS($B34)="：",$B34="",DBCS($D34)="：",$D34=""),"",SUM(R34:V34))</f>
        <v/>
      </c>
      <c r="X34" s="76" t="str">
        <f t="shared" si="13"/>
        <v/>
      </c>
      <c r="Y34" s="89" t="str">
        <f t="shared" si="12"/>
        <v/>
      </c>
      <c r="Z34" s="41"/>
      <c r="AA34" s="42"/>
    </row>
    <row r="35" spans="1:27" ht="45.9" hidden="1" customHeight="1" thickBot="1">
      <c r="A35" s="96" t="str">
        <f t="shared" si="8"/>
        <v/>
      </c>
      <c r="B35" s="104" t="s">
        <v>60</v>
      </c>
      <c r="C35" s="97" t="s">
        <v>24</v>
      </c>
      <c r="D35" s="107" t="s">
        <v>60</v>
      </c>
      <c r="E35" s="98" t="str">
        <f t="shared" si="15"/>
        <v/>
      </c>
      <c r="F35" s="99" t="s">
        <v>64</v>
      </c>
      <c r="G35" s="100" t="str">
        <f t="shared" si="16"/>
        <v/>
      </c>
      <c r="H35" s="139" t="s">
        <v>83</v>
      </c>
      <c r="I35" s="141" t="str">
        <f t="shared" si="9"/>
        <v/>
      </c>
      <c r="J35" s="144"/>
      <c r="K35" s="101" t="str">
        <f t="shared" si="10"/>
        <v/>
      </c>
      <c r="L35" s="87" t="s">
        <v>84</v>
      </c>
      <c r="M35" s="242"/>
      <c r="N35" s="169"/>
      <c r="O35" s="74" t="str">
        <f t="shared" si="0"/>
        <v/>
      </c>
      <c r="P35" s="74" t="str">
        <f t="shared" si="1"/>
        <v/>
      </c>
      <c r="Q35" s="75" t="str">
        <f t="shared" si="2"/>
        <v/>
      </c>
      <c r="R35" s="76" t="str">
        <f t="shared" si="3"/>
        <v/>
      </c>
      <c r="S35" s="76" t="str">
        <f t="shared" si="4"/>
        <v/>
      </c>
      <c r="T35" s="76" t="str">
        <f t="shared" si="5"/>
        <v/>
      </c>
      <c r="U35" s="76" t="str">
        <f t="shared" si="6"/>
        <v/>
      </c>
      <c r="V35" s="76" t="str">
        <f t="shared" si="7"/>
        <v/>
      </c>
      <c r="W35" s="76" t="str">
        <f t="shared" si="17"/>
        <v/>
      </c>
      <c r="X35" s="76" t="str">
        <f t="shared" si="13"/>
        <v/>
      </c>
      <c r="Y35" s="96" t="str">
        <f t="shared" si="12"/>
        <v/>
      </c>
      <c r="Z35" s="41" t="str">
        <f>IF(OR(DBCS($B35)="：",$B35="",DBCS($D35)="：",$D35=""),"",MAX(MIN($D35,TIME(23,59,59))-MAX($B35,$AG$1),0))</f>
        <v/>
      </c>
      <c r="AA35" s="42"/>
    </row>
    <row r="36" spans="1:27" ht="41.25" customHeight="1" thickBot="1">
      <c r="A36" s="43" t="s">
        <v>31</v>
      </c>
      <c r="B36" s="295"/>
      <c r="C36" s="296"/>
      <c r="D36" s="297"/>
      <c r="E36" s="298">
        <f>SUM(E9:E35)+SUM(G9:G35)/60</f>
        <v>0</v>
      </c>
      <c r="F36" s="299"/>
      <c r="G36" s="300" t="s">
        <v>1</v>
      </c>
      <c r="H36" s="326"/>
      <c r="I36" s="241"/>
      <c r="J36" s="145"/>
      <c r="K36" s="88">
        <f>SUM(K9:K35)</f>
        <v>0</v>
      </c>
      <c r="L36" s="239" t="s">
        <v>0</v>
      </c>
      <c r="M36" s="243"/>
      <c r="N36" s="240"/>
      <c r="O36" s="61"/>
      <c r="P36" s="61"/>
      <c r="Q36" s="61"/>
      <c r="R36" s="61"/>
      <c r="S36" s="61"/>
      <c r="T36" s="61"/>
      <c r="U36" s="61"/>
      <c r="V36" s="77"/>
      <c r="W36" s="77"/>
      <c r="X36" s="77"/>
      <c r="Y36" s="77"/>
      <c r="Z36" s="42"/>
      <c r="AA36" s="42"/>
    </row>
    <row r="37" spans="1:27" ht="19.5" customHeight="1">
      <c r="A37" s="9"/>
      <c r="B37" s="10"/>
      <c r="C37" s="10"/>
      <c r="D37" s="10"/>
      <c r="E37" s="2"/>
      <c r="F37" s="2"/>
      <c r="G37" s="10"/>
      <c r="H37" s="10"/>
      <c r="I37" s="10"/>
      <c r="J37" s="10"/>
      <c r="K37" s="1"/>
      <c r="L37" s="152"/>
      <c r="M37" s="11"/>
      <c r="N37" s="11"/>
      <c r="O37" s="61"/>
      <c r="P37" s="61"/>
      <c r="Q37" s="61"/>
      <c r="R37" s="61"/>
      <c r="S37" s="61"/>
      <c r="T37" s="61"/>
      <c r="U37" s="61"/>
      <c r="V37" s="61"/>
      <c r="W37" s="61"/>
      <c r="X37" s="61"/>
      <c r="Y37" s="61"/>
    </row>
    <row r="38" spans="1:27" ht="25.9" customHeight="1">
      <c r="B38" s="225" t="s">
        <v>148</v>
      </c>
      <c r="O38" s="61"/>
      <c r="P38" s="61"/>
      <c r="Q38" s="61"/>
      <c r="R38" s="61"/>
      <c r="S38" s="61"/>
      <c r="T38" s="61"/>
      <c r="U38" s="61"/>
      <c r="V38" s="61"/>
      <c r="W38" s="61"/>
    </row>
    <row r="39" spans="1:27" ht="21.65" customHeight="1">
      <c r="O39" s="61"/>
      <c r="P39" s="61"/>
      <c r="Q39" s="61"/>
      <c r="R39" s="61"/>
      <c r="S39" s="61"/>
      <c r="T39" s="61"/>
      <c r="U39" s="61"/>
      <c r="V39" s="61"/>
      <c r="W39" s="61"/>
    </row>
    <row r="40" spans="1:27" ht="31.25" customHeight="1">
      <c r="M40" s="226" t="s">
        <v>149</v>
      </c>
      <c r="N40" s="238"/>
      <c r="O40" s="61"/>
      <c r="P40" s="61"/>
      <c r="Q40" s="61"/>
      <c r="R40" s="61"/>
      <c r="S40" s="61"/>
      <c r="T40" s="61"/>
      <c r="U40" s="61"/>
      <c r="V40" s="61"/>
      <c r="W40" s="61"/>
    </row>
    <row r="41" spans="1:27" ht="31.25" customHeight="1">
      <c r="M41" s="226" t="s">
        <v>150</v>
      </c>
      <c r="N41" s="238"/>
      <c r="O41" s="61"/>
      <c r="P41" s="61"/>
      <c r="Q41" s="61"/>
      <c r="R41" s="61"/>
      <c r="S41" s="61"/>
      <c r="T41" s="61"/>
      <c r="U41" s="61"/>
      <c r="V41" s="61"/>
      <c r="W41" s="61"/>
    </row>
    <row r="42" spans="1:27" ht="31.25" customHeight="1">
      <c r="M42" s="226" t="s">
        <v>151</v>
      </c>
      <c r="N42" s="238"/>
      <c r="O42" s="61"/>
      <c r="P42" s="61"/>
      <c r="Q42" s="61"/>
      <c r="R42" s="61"/>
      <c r="S42" s="61"/>
      <c r="T42" s="61"/>
      <c r="U42" s="61"/>
      <c r="V42" s="61"/>
      <c r="W42" s="61"/>
    </row>
    <row r="43" spans="1:27">
      <c r="O43" s="61"/>
      <c r="P43" s="61"/>
      <c r="Q43" s="61"/>
      <c r="R43" s="61"/>
      <c r="S43" s="61"/>
      <c r="T43" s="61"/>
      <c r="U43" s="61"/>
      <c r="V43" s="61"/>
      <c r="W43" s="61"/>
      <c r="X43" s="61"/>
      <c r="Y43" s="61"/>
    </row>
    <row r="44" spans="1:27">
      <c r="O44" s="61"/>
      <c r="P44" s="61"/>
      <c r="Q44" s="61"/>
      <c r="R44" s="61"/>
      <c r="S44" s="61"/>
      <c r="T44" s="61"/>
      <c r="U44" s="61"/>
      <c r="V44" s="61"/>
      <c r="W44" s="61"/>
      <c r="X44" s="61"/>
      <c r="Y44" s="61"/>
    </row>
    <row r="45" spans="1:27">
      <c r="O45" s="61"/>
      <c r="P45" s="61"/>
      <c r="Q45" s="61"/>
      <c r="R45" s="61"/>
      <c r="S45" s="61"/>
      <c r="T45" s="61"/>
      <c r="U45" s="61"/>
      <c r="V45" s="61"/>
      <c r="W45" s="61"/>
      <c r="X45" s="61"/>
      <c r="Y45" s="61"/>
    </row>
    <row r="46" spans="1:27">
      <c r="O46" s="61"/>
      <c r="P46" s="61"/>
      <c r="Q46" s="61"/>
      <c r="R46" s="61"/>
      <c r="S46" s="61"/>
      <c r="T46" s="61"/>
      <c r="U46" s="61"/>
      <c r="V46" s="61"/>
      <c r="W46" s="61"/>
      <c r="X46" s="61"/>
      <c r="Y46" s="61"/>
    </row>
    <row r="47" spans="1:27">
      <c r="O47" s="61"/>
      <c r="P47" s="61"/>
      <c r="Q47" s="61"/>
      <c r="R47" s="61"/>
      <c r="S47" s="61"/>
      <c r="T47" s="61"/>
      <c r="U47" s="61"/>
      <c r="V47" s="61"/>
      <c r="W47" s="61"/>
      <c r="X47" s="61"/>
      <c r="Y47" s="61"/>
    </row>
    <row r="48" spans="1:27">
      <c r="O48" s="61"/>
      <c r="P48" s="61"/>
      <c r="Q48" s="61"/>
      <c r="R48" s="61"/>
      <c r="S48" s="61"/>
      <c r="T48" s="61"/>
      <c r="U48" s="61"/>
      <c r="V48" s="61"/>
      <c r="W48" s="61"/>
      <c r="X48" s="61"/>
      <c r="Y48" s="61"/>
    </row>
    <row r="49" spans="15:25">
      <c r="O49" s="61"/>
      <c r="P49" s="61"/>
      <c r="Q49" s="61"/>
      <c r="R49" s="61"/>
      <c r="S49" s="61"/>
      <c r="T49" s="61"/>
      <c r="U49" s="61"/>
      <c r="V49" s="61"/>
      <c r="W49" s="61"/>
      <c r="X49" s="61"/>
      <c r="Y49" s="61"/>
    </row>
    <row r="50" spans="15:25">
      <c r="O50" s="61"/>
      <c r="P50" s="61"/>
      <c r="Q50" s="61"/>
      <c r="R50" s="61"/>
      <c r="S50" s="61"/>
      <c r="T50" s="61"/>
      <c r="U50" s="61"/>
      <c r="V50" s="61"/>
      <c r="W50" s="61"/>
      <c r="X50" s="61"/>
      <c r="Y50" s="61"/>
    </row>
    <row r="51" spans="15:25">
      <c r="O51" s="61"/>
      <c r="P51" s="61"/>
      <c r="Q51" s="61"/>
      <c r="R51" s="61"/>
      <c r="S51" s="61"/>
      <c r="T51" s="61"/>
      <c r="U51" s="61"/>
      <c r="V51" s="61"/>
      <c r="W51" s="61"/>
      <c r="X51" s="61"/>
      <c r="Y51" s="61"/>
    </row>
  </sheetData>
  <sheetProtection sheet="1" objects="1" scenarios="1"/>
  <mergeCells count="27">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 ref="E3:N5"/>
    <mergeCell ref="J6:N6"/>
  </mergeCells>
  <phoneticPr fontId="3"/>
  <dataValidations count="5">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本様式使用方法</vt:lpstr>
      <vt:lpstr>体系図</vt:lpstr>
      <vt:lpstr>初期条件設定表</vt:lpstr>
      <vt:lpstr> 入力用 従事者別直接人件費集計表（後期）</vt:lpstr>
      <vt:lpstr> 提出用 従事者別直接人件費集計表（後期）</vt:lpstr>
      <vt:lpstr>2025年11月作業分（翌月払いのみ使用）</vt:lpstr>
      <vt:lpstr>2025年12月作業分</vt:lpstr>
      <vt:lpstr>2026年1月作業分</vt:lpstr>
      <vt:lpstr>2026年2月作業分</vt:lpstr>
      <vt:lpstr>2026年3月作業分</vt:lpstr>
      <vt:lpstr>2026年4月作業分</vt:lpstr>
      <vt:lpstr>2026年5月作業分</vt:lpstr>
      <vt:lpstr>2026年6月作業分</vt:lpstr>
      <vt:lpstr>2026年7月作業分</vt:lpstr>
      <vt:lpstr>2026年8月作業分</vt:lpstr>
      <vt:lpstr>2026年9月作業分</vt:lpstr>
      <vt:lpstr>2026年10月作業分</vt:lpstr>
      <vt:lpstr>2026年11月作業分（当月払いのみ使用）</vt:lpstr>
      <vt:lpstr>' 提出用 従事者別直接人件費集計表（後期）'!Print_Area</vt:lpstr>
      <vt:lpstr>' 入力用 従事者別直接人件費集計表（後期）'!Print_Area</vt:lpstr>
      <vt:lpstr>'2025年11月作業分（翌月払いのみ使用）'!Print_Area</vt:lpstr>
      <vt:lpstr>'2025年12月作業分'!Print_Area</vt:lpstr>
      <vt:lpstr>'2026年10月作業分'!Print_Area</vt:lpstr>
      <vt:lpstr>'2026年11月作業分（当月払いのみ使用）'!Print_Area</vt:lpstr>
      <vt:lpstr>'2026年1月作業分'!Print_Area</vt:lpstr>
      <vt:lpstr>'2026年2月作業分'!Print_Area</vt:lpstr>
      <vt:lpstr>'2026年3月作業分'!Print_Area</vt:lpstr>
      <vt:lpstr>'2026年4月作業分'!Print_Area</vt:lpstr>
      <vt:lpstr>'2026年5月作業分'!Print_Area</vt:lpstr>
      <vt:lpstr>'2026年6月作業分'!Print_Area</vt:lpstr>
      <vt:lpstr>'2026年7月作業分'!Print_Area</vt:lpstr>
      <vt:lpstr>'2026年8月作業分'!Print_Area</vt:lpstr>
      <vt:lpstr>'2026年9月作業分'!Print_Area</vt:lpstr>
      <vt:lpstr>体系図!Print_Area</vt:lpstr>
      <vt:lpstr>' 提出用 従事者別直接人件費集計表（後期）'!Print_Titles</vt:lpstr>
      <vt:lpstr>' 入力用 従事者別直接人件費集計表（後期）'!Print_Titles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2025-03-07T07:11:16Z</dcterms:modified>
</cp:coreProperties>
</file>